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<sst xmlns="http://schemas.openxmlformats.org/spreadsheetml/2006/main" count="1791" uniqueCount="156">
  <si>
    <t/>
  </si>
  <si>
    <t>NRLN Report  - FL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</si>
  <si>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</si>
  <si>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</si>
  <si>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</si>
  <si>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</si>
  <si>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</si>
  <si>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</si>
  <si>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</si>
  <si>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</si>
  <si>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</si>
  <si>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</si>
  <si>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</si>
  <si>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</si>
  <si>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</si>
  <si>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</si>
  <si>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FL Sen. Nelson</t>
  </si>
  <si>
    <t>FL Sen. Rubio</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</si>
  <si>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</si>
  <si>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</si>
  <si>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</si>
  <si>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</si>
  <si>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</si>
  <si>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</si>
  <si>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</si>
  <si>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</si>
  <si>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</si>
  <si>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</si>
  <si>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</si>
  <si>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</si>
  <si>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</si>
  <si>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</si>
  <si>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</si>
  <si>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</si>
  <si>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</si>
  <si>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</si>
  <si>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</si>
  <si>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</si>
  <si>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</si>
  <si>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</si>
  <si>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</si>
  <si>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</si>
  <si>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</si>
  <si>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</si>
  <si>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</si>
  <si>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</si>
  <si>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</si>
  <si>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</si>
  <si>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</si>
  <si>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</si>
  <si>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</si>
  <si>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</si>
  <si>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</si>
  <si>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</si>
  <si>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</si>
  <si>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</si>
  <si>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</si>
  <si>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</si>
  <si>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</si>
  <si>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</si>
  <si>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</si>
  <si>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</si>
  <si>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</si>
  <si>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</si>
  <si>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</si>
  <si>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</si>
  <si>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</si>
  <si>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</si>
  <si>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</si>
  <si>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</si>
  <si>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</si>
  <si>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</si>
  <si>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</si>
  <si>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Nay</t>
  </si>
  <si>
    <t>House Bills for the 114th Congress (2015 - 2016) -- Supported by the NRLN (Dec 2016)</t>
  </si>
  <si>
    <t>FL 01 Rep. Miller</t>
  </si>
  <si>
    <t>FL 02 Rep. Graham</t>
  </si>
  <si>
    <t>FL 03 Rep. Yoho</t>
  </si>
  <si>
    <t>FL 04 Rep. Crenshaw</t>
  </si>
  <si>
    <t>FL 05 Rep. Brown</t>
  </si>
  <si>
    <t>FL 06 Rep. DeSantis</t>
  </si>
  <si>
    <t>FL 07 Rep. Mica</t>
  </si>
  <si>
    <t>FL 08 Rep. Posey</t>
  </si>
  <si>
    <t>FL 09 Rep. Grayson</t>
  </si>
  <si>
    <t>FL 10 Rep. Webster</t>
  </si>
  <si>
    <t>FL 11 Rep. Nugent</t>
  </si>
  <si>
    <t>FL 12 Rep. Bilirakis</t>
  </si>
  <si>
    <t>FL 13 Rep. Jolly</t>
  </si>
  <si>
    <t>FL 14 Rep. Castor</t>
  </si>
  <si>
    <t>FL 15 Rep. Ross</t>
  </si>
  <si>
    <t>FL 16 Rep. Buchanan</t>
  </si>
  <si>
    <t>FL 17 Rep. Rooney</t>
  </si>
  <si>
    <t>FL 18 Rep. Murphy</t>
  </si>
  <si>
    <t>FL 19 Rep. Clawson</t>
  </si>
  <si>
    <t>FL 20 Rep. Hastings</t>
  </si>
  <si>
    <t>FL 21 Rep. Deutch</t>
  </si>
  <si>
    <t>FL 22 Rep. Frankel</t>
  </si>
  <si>
    <t>FL 23 Rep. Wasserman Schultz</t>
  </si>
  <si>
    <t>FL 24 Rep. Wilson</t>
  </si>
  <si>
    <t>FL 25 Rep. Diaz-Balart</t>
  </si>
  <si>
    <t>FL 26 Rep. Curbelo</t>
  </si>
  <si>
    <t>FL 27 Rep. Ros-Lehtinen</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</si>
  <si>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</si>
  <si>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</si>
  <si>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</si>
  <si>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</si>
  <si>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</si>
  <si>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</si>
  <si>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</si>
  <si>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</si>
  <si>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</si>
  <si>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</si>
  <si>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</si>
  <si>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</si>
  <si>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</si>
  <si>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</si>
  <si>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</si>
  <si>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</si>
  <si>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</si>
  <si>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</si>
  <si>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</si>
  <si>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</si>
  <si>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</si>
  <si>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</si>
  <si>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</si>
  <si>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</si>
  <si>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</si>
  <si>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</si>
  <si>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</si>
  <si>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</si>
  <si>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</si>
  <si>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</si>
  <si>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</si>
  <si>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</si>
  <si>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</si>
  <si>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</si>
  <si>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</si>
  <si>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</si>
  <si>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</si>
  <si>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</si>
  <si>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</si>
  <si>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</si>
  <si>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</si>
  <si>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</si>
  <si>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</si>
  <si>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</si>
  <si>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</si>
  <si>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</si>
  <si>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</si>
  <si>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</si>
  <si>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</si>
  <si>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</si>
  <si>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</si>
  <si>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</si>
  <si>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NV</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</si>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</sst>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9">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D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8" t="s">
        <v>21</v>
      </c>
      <c r="E14" s="57" t="s">
        <v>24</v>
      </c>
    </row>
    <row r="15" spans="1:5" ht="12.75">
      <c r="A15" s="60">
        <f>HYPERLINK("http://www.congressweb.com/nrln/bills/detail/id/19660","S.2147: Pension Accountability Act ")</f>
        <v>0</v>
      </c>
      <c r="B15" s="61" t="s">
        <v>23</v>
      </c>
      <c r="C15" s="62" t="s">
        <v>0</v>
      </c>
      <c r="D15" s="63" t="s">
        <v>24</v>
      </c>
      <c r="E15" s="64" t="s">
        <v>24</v>
      </c>
    </row>
    <row r="16" spans="1:5" ht="12.75">
      <c r="A16" s="66">
        <f>HYPERLINK("http://www.congressweb.com/nrln/bills/detail/id/19456","S.2023: Prescription Drug Affordability Act of 2015")</f>
        <v>0</v>
      </c>
      <c r="B16" s="67" t="s">
        <v>23</v>
      </c>
      <c r="C16" s="68" t="s">
        <v>20</v>
      </c>
      <c r="D16" s="69" t="s">
        <v>24</v>
      </c>
      <c r="E16" s="70" t="s">
        <v>24</v>
      </c>
    </row>
    <row r="17" spans="1:5" ht="12.75">
      <c r="A17" s="72">
        <f>HYPERLINK("http://www.congressweb.com/nrln/bills/detail/id/19457","S.2019: Preserve Access to Affordable Generics Act")</f>
        <v>0</v>
      </c>
      <c r="B17" s="73" t="s">
        <v>23</v>
      </c>
      <c r="C17" s="74" t="s">
        <v>20</v>
      </c>
      <c r="D17" s="75" t="s">
        <v>24</v>
      </c>
      <c r="E17" s="76" t="s">
        <v>24</v>
      </c>
    </row>
    <row r="18" spans="1:5" ht="12.75">
      <c r="A18" s="78">
        <f>HYPERLINK("http://www.congressweb.com/nrln/bills/detail/id/19331","S.1926: Protecting Access to Lifesaving Screenings Act (PALS Act)")</f>
        <v>0</v>
      </c>
      <c r="B18" s="79" t="s">
        <v>23</v>
      </c>
      <c r="C18" s="80" t="s">
        <v>0</v>
      </c>
      <c r="D18" s="81" t="s">
        <v>24</v>
      </c>
      <c r="E18" s="82" t="s">
        <v>24</v>
      </c>
    </row>
    <row r="19" spans="1:5" ht="12.75">
      <c r="A19" s="84">
        <f>HYPERLINK("http://www.congressweb.com/nrln/bills/detail/id/19301","S.1884: Medicare Prescription Drug Savings and Choice Act of 2015")</f>
        <v>0</v>
      </c>
      <c r="B19" s="85" t="s">
        <v>23</v>
      </c>
      <c r="C19" s="86" t="s">
        <v>20</v>
      </c>
      <c r="D19" s="87" t="s">
        <v>24</v>
      </c>
      <c r="E19" s="88" t="s">
        <v>24</v>
      </c>
    </row>
    <row r="20" spans="1:5" ht="12.75">
      <c r="A20" s="90">
        <f>HYPERLINK("http://www.congressweb.com/nrln/bills/detail/id/19489","S.1790: Safe and Affordable Prescription Drugs Act of 2015")</f>
        <v>0</v>
      </c>
      <c r="B20" s="91" t="s">
        <v>23</v>
      </c>
      <c r="C20" s="92" t="s">
        <v>20</v>
      </c>
      <c r="D20" s="93" t="s">
        <v>24</v>
      </c>
      <c r="E20" s="94" t="s">
        <v>24</v>
      </c>
    </row>
    <row r="21" spans="1:5" ht="12.75">
      <c r="A21" s="96">
        <f>HYPERLINK("http://www.congressweb.com/nrln/bills/detail/id/18626","S.1631: Keep Our Pension Promises Act")</f>
        <v>0</v>
      </c>
      <c r="B21" s="97" t="s">
        <v>23</v>
      </c>
      <c r="C21" s="98" t="s">
        <v>0</v>
      </c>
      <c r="D21" s="99" t="s">
        <v>24</v>
      </c>
      <c r="E21" s="100" t="s">
        <v>24</v>
      </c>
    </row>
    <row r="22" spans="1:5" ht="12.75">
      <c r="A22" s="102">
        <f>HYPERLINK("http://www.congressweb.com/nrln/bills/detail/id/18545","S.1566: Cancer Drug Coverage Parity Act of 2015")</f>
        <v>0</v>
      </c>
      <c r="B22" s="103" t="s">
        <v>23</v>
      </c>
      <c r="C22" s="104" t="s">
        <v>0</v>
      </c>
      <c r="D22" s="105" t="s">
        <v>24</v>
      </c>
      <c r="E22" s="106" t="s">
        <v>24</v>
      </c>
    </row>
    <row r="23" spans="1:5" ht="12.75">
      <c r="A23" s="108">
        <f>HYPERLINK("http://www.congressweb.com/nrln/bills/detail/id/18434","S.1465: Furthering Access to Stroke Telemedicine Act (FAST Act)")</f>
        <v>0</v>
      </c>
      <c r="B23" s="109" t="s">
        <v>23</v>
      </c>
      <c r="C23" s="110" t="s">
        <v>0</v>
      </c>
      <c r="D23" s="111" t="s">
        <v>24</v>
      </c>
      <c r="E23" s="112" t="s">
        <v>24</v>
      </c>
    </row>
    <row r="24" spans="1:5" ht="12.75">
      <c r="A24" s="114">
        <f>HYPERLINK("http://www.congressweb.com/nrln/bills/detail/id/18432","S.1461: A bill to provide for the extension of the enforcement instruction on supervision requirements for outpatient therapeutic services in critical access and small rural hospitals through 2015. ")</f>
        <v>0</v>
      </c>
      <c r="B24" s="115" t="s">
        <v>23</v>
      </c>
      <c r="C24" s="116" t="s">
        <v>36</v>
      </c>
      <c r="D24" s="117" t="s">
        <v>24</v>
      </c>
      <c r="E24" s="118" t="s">
        <v>24</v>
      </c>
    </row>
    <row r="25" spans="1:5" ht="12.75">
      <c r="A25" s="120">
        <f>HYPERLINK("http://www.congressweb.com/nrln/bills/detail/id/18399","S.1362: A bill to amend title XI of the Social Security Act to clarify waiver authority regarding programs of all-inclusive care for the elderly (PACE programs). ")</f>
        <v>0</v>
      </c>
      <c r="B25" s="121" t="s">
        <v>23</v>
      </c>
      <c r="C25" s="122" t="s">
        <v>36</v>
      </c>
      <c r="D25" s="123" t="s">
        <v>24</v>
      </c>
      <c r="E25" s="124" t="s">
        <v>24</v>
      </c>
    </row>
    <row r="26" spans="1:5" ht="12.75">
      <c r="A26" s="126">
        <f>HYPERLINK("http://www.congressweb.com/nrln/bills/detail/id/20247","S.1345: Access to Quality Diabetes Education Act of 2015")</f>
        <v>0</v>
      </c>
      <c r="B26" s="127" t="s">
        <v>23</v>
      </c>
      <c r="C26" s="128" t="s">
        <v>0</v>
      </c>
      <c r="D26" s="129" t="s">
        <v>24</v>
      </c>
      <c r="E26" s="130" t="s">
        <v>24</v>
      </c>
    </row>
    <row r="27" spans="1:5" ht="12.75">
      <c r="A27" s="132">
        <f>HYPERLINK("http://www.congressweb.com/nrln/bills/detail/id/18292","S.1190: Ensuring Seniors Access to Local Pharmacies Act of 2015")</f>
        <v>0</v>
      </c>
      <c r="B27" s="133" t="s">
        <v>23</v>
      </c>
      <c r="C27" s="134" t="s">
        <v>0</v>
      </c>
      <c r="D27" s="135" t="s">
        <v>24</v>
      </c>
      <c r="E27" s="136" t="s">
        <v>24</v>
      </c>
    </row>
    <row r="28" spans="1:5" ht="12.75">
      <c r="A28" s="138">
        <f>HYPERLINK("http://www.congressweb.com/nrln/bills/detail/id/20146","S.1131: Medicare Diabetes Prevention Act of 2015")</f>
        <v>0</v>
      </c>
      <c r="B28" s="139" t="s">
        <v>23</v>
      </c>
      <c r="C28" s="140" t="s">
        <v>0</v>
      </c>
      <c r="D28" s="141" t="s">
        <v>24</v>
      </c>
      <c r="E28" s="142" t="s">
        <v>24</v>
      </c>
    </row>
    <row r="29" spans="1:5" ht="12.75">
      <c r="A29" s="144">
        <f>HYPERLINK("http://www.congressweb.com/nrln/bills/detail/id/18098","S.1013: Ensuring Access to Quality Complex Rehabilitation Technology Act of 2015")</f>
        <v>0</v>
      </c>
      <c r="B29" s="145" t="s">
        <v>23</v>
      </c>
      <c r="C29" s="146" t="s">
        <v>0</v>
      </c>
      <c r="D29" s="149" t="s">
        <v>21</v>
      </c>
      <c r="E29" s="148" t="s">
        <v>24</v>
      </c>
    </row>
    <row r="30" spans="1:5" ht="12.75">
      <c r="A30" s="151">
        <f>HYPERLINK("http://www.congressweb.com/nrln/bills/detail/id/18097","S.984: Steve Gleason Act of 2015")</f>
        <v>0</v>
      </c>
      <c r="B30" s="152" t="s">
        <v>23</v>
      </c>
      <c r="C30" s="153" t="s">
        <v>36</v>
      </c>
      <c r="D30" s="154" t="s">
        <v>24</v>
      </c>
      <c r="E30" s="155" t="s">
        <v>24</v>
      </c>
    </row>
    <row r="31" spans="1:5" ht="12.75">
      <c r="A31" s="157">
        <f>HYPERLINK("http://www.congressweb.com/nrln/bills/detail/id/18099","S.968: Huntington's Disease Parity Act")</f>
        <v>0</v>
      </c>
      <c r="B31" s="158" t="s">
        <v>23</v>
      </c>
      <c r="C31" s="159" t="s">
        <v>0</v>
      </c>
      <c r="D31" s="160" t="s">
        <v>24</v>
      </c>
      <c r="E31" s="161" t="s">
        <v>24</v>
      </c>
    </row>
    <row r="32" spans="1:5" ht="12.75">
      <c r="A32" s="163">
        <f>HYPERLINK("http://www.congressweb.com/nrln/bills/detail/id/18347","S.857: Health Outcomes, Planning, &amp; Education (HOPE) For Alzheimer's Act Of 2015")</f>
        <v>0</v>
      </c>
      <c r="B32" s="164" t="s">
        <v>23</v>
      </c>
      <c r="C32" s="165" t="s">
        <v>0</v>
      </c>
      <c r="D32" s="168" t="s">
        <v>21</v>
      </c>
      <c r="E32" s="167" t="s">
        <v>24</v>
      </c>
    </row>
    <row r="33" spans="1:5" ht="12.75">
      <c r="A33" s="170">
        <f>HYPERLINK("http://www.congressweb.com/nrln/bills/detail/id/17985","S.843: Improving Access to Medicare Coverage Act of 2015")</f>
        <v>0</v>
      </c>
      <c r="B33" s="171" t="s">
        <v>23</v>
      </c>
      <c r="C33" s="172" t="s">
        <v>0</v>
      </c>
      <c r="D33" s="175" t="s">
        <v>21</v>
      </c>
      <c r="E33" s="174" t="s">
        <v>24</v>
      </c>
    </row>
    <row r="34" spans="1:5" ht="12.75">
      <c r="A34" s="177">
        <f>HYPERLINK("http://www.congressweb.com/nrln/bills/detail/id/17923","S.804: Medicare CGM ACCess Act of 2015")</f>
        <v>0</v>
      </c>
      <c r="B34" s="178" t="s">
        <v>23</v>
      </c>
      <c r="C34" s="179" t="s">
        <v>0</v>
      </c>
      <c r="D34" s="182" t="s">
        <v>21</v>
      </c>
      <c r="E34" s="181" t="s">
        <v>24</v>
      </c>
    </row>
    <row r="35" spans="1:5" ht="12.75">
      <c r="A35" s="184">
        <f>HYPERLINK("http://www.congressweb.com/nrln/bills/detail/id/17905","S.776: Medication Therapy Management Empowerment Act of 2015")</f>
        <v>0</v>
      </c>
      <c r="B35" s="185" t="s">
        <v>23</v>
      </c>
      <c r="C35" s="186" t="s">
        <v>0</v>
      </c>
      <c r="D35" s="187" t="s">
        <v>24</v>
      </c>
      <c r="E35" s="189" t="s">
        <v>21</v>
      </c>
    </row>
    <row r="36" spans="1:5" ht="12.75">
      <c r="A36" s="191">
        <f>HYPERLINK("http://www.congressweb.com/nrln/bills/detail/id/17843","S.709: Restoring Access to Medication Act of 2015")</f>
        <v>0</v>
      </c>
      <c r="B36" s="192" t="s">
        <v>23</v>
      </c>
      <c r="C36" s="193" t="s">
        <v>0</v>
      </c>
      <c r="D36" s="194" t="s">
        <v>24</v>
      </c>
      <c r="E36" s="196" t="s">
        <v>21</v>
      </c>
    </row>
    <row r="37" spans="1:5" ht="12.75">
      <c r="A37" s="198">
        <f>HYPERLINK("http://www.congressweb.com/nrln/bills/detail/id/19148","S.704: Community Based Independence for Seniors Act")</f>
        <v>0</v>
      </c>
      <c r="B37" s="199" t="s">
        <v>23</v>
      </c>
      <c r="C37" s="200" t="s">
        <v>0</v>
      </c>
      <c r="D37" s="201" t="s">
        <v>24</v>
      </c>
      <c r="E37" s="202" t="s">
        <v>24</v>
      </c>
    </row>
    <row r="38" spans="1:5" ht="12.75">
      <c r="A38" s="204">
        <f>HYPERLINK("http://www.congressweb.com/nrln/bills/detail/id/17846","S.688: Establish Benificiary Equity in the Hospital Readmissions Program Act of 2015")</f>
        <v>0</v>
      </c>
      <c r="B38" s="205" t="s">
        <v>23</v>
      </c>
      <c r="C38" s="206" t="s">
        <v>0</v>
      </c>
      <c r="D38" s="209" t="s">
        <v>21</v>
      </c>
      <c r="E38" s="208" t="s">
        <v>24</v>
      </c>
    </row>
    <row r="39" spans="1:5" ht="12.75">
      <c r="A39" s="211">
        <f>HYPERLINK("http://www.congressweb.com/nrln/bills/detail/id/17796","S.648: Medicare Formulary Improvement Act of 2015")</f>
        <v>0</v>
      </c>
      <c r="B39" s="212" t="s">
        <v>23</v>
      </c>
      <c r="C39" s="213" t="s">
        <v>20</v>
      </c>
      <c r="D39" s="214" t="s">
        <v>24</v>
      </c>
      <c r="E39" s="215" t="s">
        <v>24</v>
      </c>
    </row>
    <row r="40" spans="1:5" ht="12.75">
      <c r="A40" s="217">
        <f>HYPERLINK("http://www.congressweb.com/nrln/bills/detail/id/18348","S.624: Removing Barriers to Colorectal Cancer Screening Act of 2015")</f>
        <v>0</v>
      </c>
      <c r="B40" s="218" t="s">
        <v>23</v>
      </c>
      <c r="C40" s="219" t="s">
        <v>0</v>
      </c>
      <c r="D40" s="220" t="s">
        <v>24</v>
      </c>
      <c r="E40" s="221" t="s">
        <v>24</v>
      </c>
    </row>
    <row r="41" spans="1:5" ht="12.75">
      <c r="A41" s="223">
        <f>HYPERLINK("http://www.congressweb.com/nrln/bills/detail/id/17753","S.607: Rural Community Hospital Demonstration Extension Act of 2015")</f>
        <v>0</v>
      </c>
      <c r="B41" s="224" t="s">
        <v>23</v>
      </c>
      <c r="C41" s="225" t="s">
        <v>0</v>
      </c>
      <c r="D41" s="226" t="s">
        <v>24</v>
      </c>
      <c r="E41" s="227" t="s">
        <v>24</v>
      </c>
    </row>
    <row r="42" spans="1:5" ht="12.75">
      <c r="A42" s="229">
        <f>HYPERLINK("http://www.congressweb.com/nrln/bills/detail/id/17760","S.578: Home Health Care Planning Improvement Act of 2015 ")</f>
        <v>0</v>
      </c>
      <c r="B42" s="230" t="s">
        <v>23</v>
      </c>
      <c r="C42" s="231" t="s">
        <v>0</v>
      </c>
      <c r="D42" s="232" t="s">
        <v>24</v>
      </c>
      <c r="E42" s="233" t="s">
        <v>24</v>
      </c>
    </row>
    <row r="43" spans="1:5" ht="12.75">
      <c r="A43" s="235">
        <f>HYPERLINK("http://www.congressweb.com/nrln/bills/detail/id/17761","S.539: Medicare Access to Rehabilitation Services Act of 2015")</f>
        <v>0</v>
      </c>
      <c r="B43" s="236" t="s">
        <v>23</v>
      </c>
      <c r="C43" s="237" t="s">
        <v>0</v>
      </c>
      <c r="D43" s="238" t="s">
        <v>24</v>
      </c>
      <c r="E43" s="239" t="s">
        <v>24</v>
      </c>
    </row>
    <row r="44" spans="1:5" ht="12.75">
      <c r="A44" s="241">
        <f>HYPERLINK("http://www.congressweb.com/nrln/bills/detail/id/17626","S.377: Medicare Ambulance Access, Fraud Prevention, and Reform Act of 2015")</f>
        <v>0</v>
      </c>
      <c r="B44" s="242" t="s">
        <v>23</v>
      </c>
      <c r="C44" s="243" t="s">
        <v>0</v>
      </c>
      <c r="D44" s="244" t="s">
        <v>24</v>
      </c>
      <c r="E44" s="245" t="s">
        <v>24</v>
      </c>
    </row>
    <row r="45" spans="1:5" ht="12.75">
      <c r="A45" s="247">
        <f>HYPERLINK("http://www.congressweb.com/nrln/bills/detail/id/17633","S.332: Rural Hospital Access Act of 2015 ")</f>
        <v>0</v>
      </c>
      <c r="B45" s="248" t="s">
        <v>23</v>
      </c>
      <c r="C45" s="249" t="s">
        <v>0</v>
      </c>
      <c r="D45" s="250" t="s">
        <v>24</v>
      </c>
      <c r="E45" s="251" t="s">
        <v>24</v>
      </c>
    </row>
    <row r="46" spans="1:5" ht="12.75">
      <c r="A46" s="253">
        <f>HYPERLINK("http://www.congressweb.com/nrln/bills/detail/id/17615","S.315: Hearing Aid Assistance Tax Credit Act of 2015")</f>
        <v>0</v>
      </c>
      <c r="B46" s="254" t="s">
        <v>23</v>
      </c>
      <c r="C46" s="255" t="s">
        <v>0</v>
      </c>
      <c r="D46" s="256" t="s">
        <v>24</v>
      </c>
      <c r="E46" s="257" t="s">
        <v>24</v>
      </c>
    </row>
    <row r="47" spans="1:5" ht="12.75">
      <c r="A47" s="259">
        <f>HYPERLINK("http://www.congressweb.com/nrln/bills/detail/id/17614","S.314: Pharmacy and Medically Underserved Areas Enhancement Act of 2015")</f>
        <v>0</v>
      </c>
      <c r="B47" s="260" t="s">
        <v>23</v>
      </c>
      <c r="C47" s="261" t="s">
        <v>0</v>
      </c>
      <c r="D47" s="262" t="s">
        <v>24</v>
      </c>
      <c r="E47" s="263" t="s">
        <v>24</v>
      </c>
    </row>
    <row r="48" spans="1:5" ht="12.75">
      <c r="A48" s="265">
        <f>HYPERLINK("http://www.congressweb.com/nrln/bills/detail/id/17549","S.275: Medicare Home Infusion Site of Care Act of 201")</f>
        <v>0</v>
      </c>
      <c r="B48" s="266" t="s">
        <v>23</v>
      </c>
      <c r="C48" s="267" t="s">
        <v>0</v>
      </c>
      <c r="D48" s="268" t="s">
        <v>24</v>
      </c>
      <c r="E48" s="269" t="s">
        <v>24</v>
      </c>
    </row>
    <row r="49" spans="1:5" ht="12.75">
      <c r="A49" s="271">
        <f>HYPERLINK("http://www.congressweb.com/nrln/bills/detail/id/17555","S.258: Critical Access Hospital Relief Act of 2015")</f>
        <v>0</v>
      </c>
      <c r="B49" s="272" t="s">
        <v>23</v>
      </c>
      <c r="C49" s="273" t="s">
        <v>0</v>
      </c>
      <c r="D49" s="274" t="s">
        <v>24</v>
      </c>
      <c r="E49" s="275" t="s">
        <v>24</v>
      </c>
    </row>
    <row r="50" spans="1:5" ht="12.75">
      <c r="A50" s="277">
        <f>HYPERLINK("http://www.congressweb.com/nrln/bills/detail/id/17448","S.192: Older Americans Act Reauthorization Act of 2015")</f>
        <v>0</v>
      </c>
      <c r="B50" s="278" t="s">
        <v>23</v>
      </c>
      <c r="C50" s="279" t="s">
        <v>36</v>
      </c>
      <c r="D50" s="282" t="s">
        <v>21</v>
      </c>
      <c r="E50" s="281" t="s">
        <v>24</v>
      </c>
    </row>
    <row r="51" spans="1:5" ht="12.75">
      <c r="A51" s="284">
        <f>HYPERLINK("http://www.congressweb.com/nrln/bills/detail/id/17328","S.148: Medicare DMPOS Competitive Bidding Improvement Act of 2015")</f>
        <v>0</v>
      </c>
      <c r="B51" s="285" t="s">
        <v>23</v>
      </c>
      <c r="C51" s="286" t="s">
        <v>0</v>
      </c>
      <c r="D51" s="287" t="s">
        <v>24</v>
      </c>
      <c r="E51" s="288" t="s">
        <v>24</v>
      </c>
    </row>
    <row r="52" spans="1:5" ht="12.75">
      <c r="A52" s="290">
        <f>HYPERLINK("http://www.congressweb.com/nrln/bills/detail/id/17309","S.131: Fair and Immediate Release of Generic Drugs Act of 2015")</f>
        <v>0</v>
      </c>
      <c r="B52" s="291" t="s">
        <v>23</v>
      </c>
      <c r="C52" s="292" t="s">
        <v>20</v>
      </c>
      <c r="D52" s="293" t="s">
        <v>24</v>
      </c>
      <c r="E52" s="294" t="s">
        <v>24</v>
      </c>
    </row>
    <row r="53" spans="1:5" ht="12.75">
      <c r="A53" s="296">
        <f>HYPERLINK("http://www.congressweb.com/nrln/bills/detail/id/18352","S.122: Safe and Affordable Drugs from Canada Act of 2015")</f>
        <v>0</v>
      </c>
      <c r="B53" s="297" t="s">
        <v>23</v>
      </c>
      <c r="C53" s="298" t="s">
        <v>20</v>
      </c>
      <c r="D53" s="299" t="s">
        <v>24</v>
      </c>
      <c r="E53" s="300" t="s">
        <v>24</v>
      </c>
    </row>
    <row r="54" spans="1:5" ht="12.75">
      <c r="A54" s="302">
        <f>HYPERLINK("http://www.congressweb.com/nrln/bills/detail/id/18353","S.31: Medicare Prescription Drug Price Negotiation Act of 2015")</f>
        <v>0</v>
      </c>
      <c r="B54" s="303" t="s">
        <v>23</v>
      </c>
      <c r="C54" s="304" t="s">
        <v>20</v>
      </c>
      <c r="D54" s="305" t="s">
        <v>24</v>
      </c>
      <c r="E54" s="306" t="s">
        <v>24</v>
      </c>
    </row>
    <row r="55" spans="1:5" ht="12.75">
      <c r="A55" s="307" t="s">
        <v>67</v>
      </c>
      <c r="B55" s="312" t="s">
        <v>68</v>
      </c>
      <c r="C55" s="309" t="s">
        <v>0</v>
      </c>
      <c r="D55" s="310" t="s">
        <v>0</v>
      </c>
      <c r="E55" s="311" t="s">
        <v>5</v>
      </c>
    </row>
    <row r="56" spans="1:5" ht="12.75">
      <c r="A56" s="314">
        <f>HYPERLINK("http://www.congressweb.com/nrln/votes/detail/id/4597","H.R. 2146: Defending Public Safety Employees' Retirement Act")</f>
        <v>0</v>
      </c>
      <c r="B56" s="315" t="s">
        <v>70</v>
      </c>
      <c r="C56" s="316" t="s">
        <v>36</v>
      </c>
      <c r="D56" s="319" t="s">
        <v>71</v>
      </c>
      <c r="E56" s="320" t="s">
        <v>71</v>
      </c>
    </row>
    <row r="57" spans="1:5" ht="12.75">
      <c r="A57" s="322">
        <f>HYPERLINK("http://www.congressweb.com/nrln/votes/detail/id/4600","H.R. 2: Medicare Access and CHIP Reauthorization Act of 2015")</f>
        <v>0</v>
      </c>
      <c r="B57" s="323" t="s">
        <v>5</v>
      </c>
      <c r="C57" s="324" t="s">
        <v>36</v>
      </c>
      <c r="D57" s="325" t="s">
        <v>71</v>
      </c>
      <c r="E57" s="326" t="s">
        <v>73</v>
      </c>
    </row>
    <row r="58" ht="12.75"/>
    <row r="59" spans="1:30" ht="30" customHeight="1">
      <c r="A59" s="329" t="s">
        <v>11</v>
      </c>
      <c r="B59" s="330" t="s">
        <v>12</v>
      </c>
      <c r="C59" s="331" t="s">
        <v>0</v>
      </c>
      <c r="D59" s="332" t="s">
        <v>5</v>
      </c>
      <c r="E59" s="333" t="s">
        <v>5</v>
      </c>
      <c r="F59" s="334" t="s">
        <v>5</v>
      </c>
      <c r="G59" s="335" t="s">
        <v>5</v>
      </c>
      <c r="H59" s="336" t="s">
        <v>5</v>
      </c>
      <c r="I59" s="337" t="s">
        <v>5</v>
      </c>
      <c r="J59" s="338" t="s">
        <v>5</v>
      </c>
      <c r="K59" s="339" t="s">
        <v>5</v>
      </c>
      <c r="L59" s="340" t="s">
        <v>5</v>
      </c>
      <c r="M59" s="341" t="s">
        <v>5</v>
      </c>
      <c r="N59" s="342" t="s">
        <v>5</v>
      </c>
      <c r="O59" s="343" t="s">
        <v>5</v>
      </c>
      <c r="P59" s="344" t="s">
        <v>5</v>
      </c>
      <c r="Q59" s="345" t="s">
        <v>5</v>
      </c>
      <c r="R59" s="346" t="s">
        <v>5</v>
      </c>
      <c r="S59" s="347" t="s">
        <v>5</v>
      </c>
      <c r="T59" s="348" t="s">
        <v>5</v>
      </c>
      <c r="U59" s="349" t="s">
        <v>5</v>
      </c>
      <c r="V59" s="350" t="s">
        <v>5</v>
      </c>
      <c r="W59" s="351" t="s">
        <v>5</v>
      </c>
      <c r="X59" s="352" t="s">
        <v>5</v>
      </c>
      <c r="Y59" s="353" t="s">
        <v>5</v>
      </c>
      <c r="Z59" s="354" t="s">
        <v>5</v>
      </c>
      <c r="AA59" s="355" t="s">
        <v>5</v>
      </c>
      <c r="AB59" s="356" t="s">
        <v>5</v>
      </c>
      <c r="AC59" s="357" t="s">
        <v>5</v>
      </c>
      <c r="AD59" s="358" t="s">
        <v>5</v>
      </c>
    </row>
    <row r="60" spans="1:30" ht="12.75">
      <c r="A60" s="359" t="s">
        <v>74</v>
      </c>
      <c r="B60" s="360" t="s">
        <v>14</v>
      </c>
      <c r="C60" s="361" t="s">
        <v>15</v>
      </c>
      <c r="D60" s="362" t="s">
        <v>75</v>
      </c>
      <c r="E60" s="363" t="s">
        <v>76</v>
      </c>
      <c r="F60" s="364" t="s">
        <v>77</v>
      </c>
      <c r="G60" s="365" t="s">
        <v>78</v>
      </c>
      <c r="H60" s="366" t="s">
        <v>79</v>
      </c>
      <c r="I60" s="367" t="s">
        <v>80</v>
      </c>
      <c r="J60" s="368" t="s">
        <v>81</v>
      </c>
      <c r="K60" s="369" t="s">
        <v>82</v>
      </c>
      <c r="L60" s="370" t="s">
        <v>83</v>
      </c>
      <c r="M60" s="371" t="s">
        <v>84</v>
      </c>
      <c r="N60" s="372" t="s">
        <v>85</v>
      </c>
      <c r="O60" s="373" t="s">
        <v>86</v>
      </c>
      <c r="P60" s="374" t="s">
        <v>87</v>
      </c>
      <c r="Q60" s="375" t="s">
        <v>88</v>
      </c>
      <c r="R60" s="376" t="s">
        <v>89</v>
      </c>
      <c r="S60" s="377" t="s">
        <v>90</v>
      </c>
      <c r="T60" s="378" t="s">
        <v>91</v>
      </c>
      <c r="U60" s="379" t="s">
        <v>92</v>
      </c>
      <c r="V60" s="380" t="s">
        <v>93</v>
      </c>
      <c r="W60" s="381" t="s">
        <v>94</v>
      </c>
      <c r="X60" s="382" t="s">
        <v>95</v>
      </c>
      <c r="Y60" s="383" t="s">
        <v>96</v>
      </c>
      <c r="Z60" s="384" t="s">
        <v>97</v>
      </c>
      <c r="AA60" s="385" t="s">
        <v>98</v>
      </c>
      <c r="AB60" s="386" t="s">
        <v>99</v>
      </c>
      <c r="AC60" s="387" t="s">
        <v>100</v>
      </c>
      <c r="AD60" s="388" t="s">
        <v>101</v>
      </c>
    </row>
    <row r="61" spans="1:30" ht="12.75">
      <c r="A61" s="390">
        <f>HYPERLINK("http://www.congressweb.com/nrln/bills/detail/id/20118","H.R.4642: Diabetic Eye Disease Prevention Act of 2016 ")</f>
        <v>0</v>
      </c>
      <c r="B61" s="391" t="s">
        <v>23</v>
      </c>
      <c r="C61" s="392" t="s">
        <v>0</v>
      </c>
      <c r="D61" s="393" t="s">
        <v>24</v>
      </c>
      <c r="E61" s="394" t="s">
        <v>24</v>
      </c>
      <c r="F61" s="395" t="s">
        <v>24</v>
      </c>
      <c r="G61" s="396" t="s">
        <v>24</v>
      </c>
      <c r="H61" s="397" t="s">
        <v>24</v>
      </c>
      <c r="I61" s="398" t="s">
        <v>24</v>
      </c>
      <c r="J61" s="399" t="s">
        <v>24</v>
      </c>
      <c r="K61" s="400" t="s">
        <v>24</v>
      </c>
      <c r="L61" s="401" t="s">
        <v>24</v>
      </c>
      <c r="M61" s="402" t="s">
        <v>24</v>
      </c>
      <c r="N61" s="403" t="s">
        <v>24</v>
      </c>
      <c r="O61" s="404" t="s">
        <v>24</v>
      </c>
      <c r="P61" s="405" t="s">
        <v>24</v>
      </c>
      <c r="Q61" s="406" t="s">
        <v>24</v>
      </c>
      <c r="R61" s="407" t="s">
        <v>24</v>
      </c>
      <c r="S61" s="408" t="s">
        <v>24</v>
      </c>
      <c r="T61" s="409" t="s">
        <v>24</v>
      </c>
      <c r="U61" s="410" t="s">
        <v>24</v>
      </c>
      <c r="V61" s="411" t="s">
        <v>24</v>
      </c>
      <c r="W61" s="420" t="s">
        <v>21</v>
      </c>
      <c r="X61" s="413" t="s">
        <v>24</v>
      </c>
      <c r="Y61" s="414" t="s">
        <v>24</v>
      </c>
      <c r="Z61" s="415" t="s">
        <v>24</v>
      </c>
      <c r="AA61" s="416" t="s">
        <v>24</v>
      </c>
      <c r="AB61" s="417" t="s">
        <v>24</v>
      </c>
      <c r="AC61" s="418" t="s">
        <v>24</v>
      </c>
      <c r="AD61" s="419" t="s">
        <v>24</v>
      </c>
    </row>
    <row r="62" spans="1:30" ht="12.75">
      <c r="A62" s="422">
        <f>HYPERLINK("http://www.congressweb.com/nrln/bills/detail/id/19888","H.R.4294: Savers Act of 2016")</f>
        <v>0</v>
      </c>
      <c r="B62" s="423" t="s">
        <v>19</v>
      </c>
      <c r="C62" s="424" t="s">
        <v>20</v>
      </c>
      <c r="D62" s="452" t="s">
        <v>21</v>
      </c>
      <c r="E62" s="453" t="s">
        <v>21</v>
      </c>
      <c r="F62" s="454" t="s">
        <v>21</v>
      </c>
      <c r="G62" s="455" t="s">
        <v>21</v>
      </c>
      <c r="H62" s="456" t="s">
        <v>21</v>
      </c>
      <c r="I62" s="457" t="s">
        <v>21</v>
      </c>
      <c r="J62" s="458" t="s">
        <v>21</v>
      </c>
      <c r="K62" s="459" t="s">
        <v>21</v>
      </c>
      <c r="L62" s="460" t="s">
        <v>21</v>
      </c>
      <c r="M62" s="461" t="s">
        <v>21</v>
      </c>
      <c r="N62" s="462" t="s">
        <v>21</v>
      </c>
      <c r="O62" s="463" t="s">
        <v>21</v>
      </c>
      <c r="P62" s="464" t="s">
        <v>21</v>
      </c>
      <c r="Q62" s="465" t="s">
        <v>21</v>
      </c>
      <c r="R62" s="466" t="s">
        <v>21</v>
      </c>
      <c r="S62" s="467" t="s">
        <v>21</v>
      </c>
      <c r="T62" s="468" t="s">
        <v>21</v>
      </c>
      <c r="U62" s="469" t="s">
        <v>21</v>
      </c>
      <c r="V62" s="470" t="s">
        <v>21</v>
      </c>
      <c r="W62" s="471" t="s">
        <v>21</v>
      </c>
      <c r="X62" s="472" t="s">
        <v>21</v>
      </c>
      <c r="Y62" s="473" t="s">
        <v>21</v>
      </c>
      <c r="Z62" s="474" t="s">
        <v>21</v>
      </c>
      <c r="AA62" s="475" t="s">
        <v>21</v>
      </c>
      <c r="AB62" s="476" t="s">
        <v>21</v>
      </c>
      <c r="AC62" s="477" t="s">
        <v>21</v>
      </c>
      <c r="AD62" s="478" t="s">
        <v>21</v>
      </c>
    </row>
    <row r="63" spans="1:30" ht="12.75">
      <c r="A63" s="480">
        <f>HYPERLINK("http://www.congressweb.com/nrln/bills/detail/id/19860","H.R.4207: MEDICARE FAIR DRUG PRICING ACT OF 2015")</f>
        <v>0</v>
      </c>
      <c r="B63" s="481" t="s">
        <v>23</v>
      </c>
      <c r="C63" s="482" t="s">
        <v>0</v>
      </c>
      <c r="D63" s="483" t="s">
        <v>24</v>
      </c>
      <c r="E63" s="484" t="s">
        <v>24</v>
      </c>
      <c r="F63" s="485" t="s">
        <v>24</v>
      </c>
      <c r="G63" s="486" t="s">
        <v>24</v>
      </c>
      <c r="H63" s="487" t="s">
        <v>24</v>
      </c>
      <c r="I63" s="488" t="s">
        <v>24</v>
      </c>
      <c r="J63" s="489" t="s">
        <v>24</v>
      </c>
      <c r="K63" s="490" t="s">
        <v>24</v>
      </c>
      <c r="L63" s="491" t="s">
        <v>24</v>
      </c>
      <c r="M63" s="492" t="s">
        <v>24</v>
      </c>
      <c r="N63" s="493" t="s">
        <v>24</v>
      </c>
      <c r="O63" s="494" t="s">
        <v>24</v>
      </c>
      <c r="P63" s="495" t="s">
        <v>24</v>
      </c>
      <c r="Q63" s="496" t="s">
        <v>24</v>
      </c>
      <c r="R63" s="497" t="s">
        <v>24</v>
      </c>
      <c r="S63" s="498" t="s">
        <v>24</v>
      </c>
      <c r="T63" s="499" t="s">
        <v>24</v>
      </c>
      <c r="U63" s="500" t="s">
        <v>24</v>
      </c>
      <c r="V63" s="501" t="s">
        <v>24</v>
      </c>
      <c r="W63" s="502" t="s">
        <v>24</v>
      </c>
      <c r="X63" s="503" t="s">
        <v>24</v>
      </c>
      <c r="Y63" s="504" t="s">
        <v>24</v>
      </c>
      <c r="Z63" s="505" t="s">
        <v>24</v>
      </c>
      <c r="AA63" s="506" t="s">
        <v>24</v>
      </c>
      <c r="AB63" s="507" t="s">
        <v>24</v>
      </c>
      <c r="AC63" s="508" t="s">
        <v>24</v>
      </c>
      <c r="AD63" s="509" t="s">
        <v>24</v>
      </c>
    </row>
    <row r="64" spans="1:30" ht="12.75">
      <c r="A64" s="511">
        <f>HYPERLINK("http://www.congressweb.com/nrln/bills/detail/id/19775","H.R.4029: Pension Accountability Act  ")</f>
        <v>0</v>
      </c>
      <c r="B64" s="512" t="s">
        <v>23</v>
      </c>
      <c r="C64" s="513" t="s">
        <v>0</v>
      </c>
      <c r="D64" s="514" t="s">
        <v>24</v>
      </c>
      <c r="E64" s="515" t="s">
        <v>24</v>
      </c>
      <c r="F64" s="516" t="s">
        <v>24</v>
      </c>
      <c r="G64" s="517" t="s">
        <v>24</v>
      </c>
      <c r="H64" s="518" t="s">
        <v>24</v>
      </c>
      <c r="I64" s="519" t="s">
        <v>24</v>
      </c>
      <c r="J64" s="520" t="s">
        <v>24</v>
      </c>
      <c r="K64" s="521" t="s">
        <v>24</v>
      </c>
      <c r="L64" s="522" t="s">
        <v>24</v>
      </c>
      <c r="M64" s="523" t="s">
        <v>24</v>
      </c>
      <c r="N64" s="524" t="s">
        <v>24</v>
      </c>
      <c r="O64" s="525" t="s">
        <v>24</v>
      </c>
      <c r="P64" s="526" t="s">
        <v>24</v>
      </c>
      <c r="Q64" s="527" t="s">
        <v>24</v>
      </c>
      <c r="R64" s="528" t="s">
        <v>24</v>
      </c>
      <c r="S64" s="529" t="s">
        <v>24</v>
      </c>
      <c r="T64" s="530" t="s">
        <v>24</v>
      </c>
      <c r="U64" s="531" t="s">
        <v>24</v>
      </c>
      <c r="V64" s="532" t="s">
        <v>24</v>
      </c>
      <c r="W64" s="533" t="s">
        <v>24</v>
      </c>
      <c r="X64" s="534" t="s">
        <v>24</v>
      </c>
      <c r="Y64" s="535" t="s">
        <v>24</v>
      </c>
      <c r="Z64" s="536" t="s">
        <v>24</v>
      </c>
      <c r="AA64" s="537" t="s">
        <v>24</v>
      </c>
      <c r="AB64" s="538" t="s">
        <v>24</v>
      </c>
      <c r="AC64" s="539" t="s">
        <v>24</v>
      </c>
      <c r="AD64" s="540" t="s">
        <v>24</v>
      </c>
    </row>
    <row r="65" spans="1:30" ht="12.75">
      <c r="A65" s="542">
        <f>HYPERLINK("http://www.congressweb.com/nrln/bills/detail/id/19666","H.R.3779: To restrict the inclusion of social security account numbers on documents sent by mail by the Federal Government, and for other purposes. ")</f>
        <v>0</v>
      </c>
      <c r="B65" s="543" t="s">
        <v>23</v>
      </c>
      <c r="C65" s="544" t="s">
        <v>0</v>
      </c>
      <c r="D65" s="572" t="s">
        <v>21</v>
      </c>
      <c r="E65" s="546" t="s">
        <v>24</v>
      </c>
      <c r="F65" s="547" t="s">
        <v>24</v>
      </c>
      <c r="G65" s="548" t="s">
        <v>24</v>
      </c>
      <c r="H65" s="549" t="s">
        <v>24</v>
      </c>
      <c r="I65" s="550" t="s">
        <v>24</v>
      </c>
      <c r="J65" s="551" t="s">
        <v>24</v>
      </c>
      <c r="K65" s="552" t="s">
        <v>24</v>
      </c>
      <c r="L65" s="553" t="s">
        <v>24</v>
      </c>
      <c r="M65" s="554" t="s">
        <v>24</v>
      </c>
      <c r="N65" s="555" t="s">
        <v>24</v>
      </c>
      <c r="O65" s="556" t="s">
        <v>24</v>
      </c>
      <c r="P65" s="557" t="s">
        <v>24</v>
      </c>
      <c r="Q65" s="558" t="s">
        <v>24</v>
      </c>
      <c r="R65" s="559" t="s">
        <v>24</v>
      </c>
      <c r="S65" s="560" t="s">
        <v>24</v>
      </c>
      <c r="T65" s="573" t="s">
        <v>21</v>
      </c>
      <c r="U65" s="574" t="s">
        <v>21</v>
      </c>
      <c r="V65" s="563" t="s">
        <v>24</v>
      </c>
      <c r="W65" s="575" t="s">
        <v>21</v>
      </c>
      <c r="X65" s="565" t="s">
        <v>24</v>
      </c>
      <c r="Y65" s="566" t="s">
        <v>24</v>
      </c>
      <c r="Z65" s="567" t="s">
        <v>24</v>
      </c>
      <c r="AA65" s="568" t="s">
        <v>24</v>
      </c>
      <c r="AB65" s="569" t="s">
        <v>24</v>
      </c>
      <c r="AC65" s="576" t="s">
        <v>21</v>
      </c>
      <c r="AD65" s="571" t="s">
        <v>24</v>
      </c>
    </row>
    <row r="66" spans="1:30" ht="12.75">
      <c r="A66" s="578">
        <f>HYPERLINK("http://www.congressweb.com/nrln/bills/detail/id/19710","H.R.3696: Medicare Premium Fairness Act of 2015")</f>
        <v>0</v>
      </c>
      <c r="B66" s="579" t="s">
        <v>23</v>
      </c>
      <c r="C66" s="580" t="s">
        <v>0</v>
      </c>
      <c r="D66" s="581" t="s">
        <v>24</v>
      </c>
      <c r="E66" s="582" t="s">
        <v>24</v>
      </c>
      <c r="F66" s="583" t="s">
        <v>24</v>
      </c>
      <c r="G66" s="584" t="s">
        <v>24</v>
      </c>
      <c r="H66" s="608" t="s">
        <v>21</v>
      </c>
      <c r="I66" s="586" t="s">
        <v>24</v>
      </c>
      <c r="J66" s="587" t="s">
        <v>24</v>
      </c>
      <c r="K66" s="588" t="s">
        <v>24</v>
      </c>
      <c r="L66" s="609" t="s">
        <v>21</v>
      </c>
      <c r="M66" s="590" t="s">
        <v>24</v>
      </c>
      <c r="N66" s="591" t="s">
        <v>24</v>
      </c>
      <c r="O66" s="592" t="s">
        <v>24</v>
      </c>
      <c r="P66" s="593" t="s">
        <v>24</v>
      </c>
      <c r="Q66" s="610" t="s">
        <v>21</v>
      </c>
      <c r="R66" s="595" t="s">
        <v>24</v>
      </c>
      <c r="S66" s="596" t="s">
        <v>24</v>
      </c>
      <c r="T66" s="597" t="s">
        <v>24</v>
      </c>
      <c r="U66" s="611" t="s">
        <v>21</v>
      </c>
      <c r="V66" s="599" t="s">
        <v>24</v>
      </c>
      <c r="W66" s="612" t="s">
        <v>21</v>
      </c>
      <c r="X66" s="613" t="s">
        <v>21</v>
      </c>
      <c r="Y66" s="614" t="s">
        <v>21</v>
      </c>
      <c r="Z66" s="615" t="s">
        <v>21</v>
      </c>
      <c r="AA66" s="616" t="s">
        <v>21</v>
      </c>
      <c r="AB66" s="605" t="s">
        <v>24</v>
      </c>
      <c r="AC66" s="606" t="s">
        <v>24</v>
      </c>
      <c r="AD66" s="607" t="s">
        <v>24</v>
      </c>
    </row>
    <row r="67" spans="1:30" ht="12.75">
      <c r="A67" s="618">
        <f>HYPERLINK("http://www.congressweb.com/nrln/bills/detail/id/19477","H.R.3513: Prescription Drug Affordability Act of 2015")</f>
        <v>0</v>
      </c>
      <c r="B67" s="619" t="s">
        <v>23</v>
      </c>
      <c r="C67" s="620" t="s">
        <v>20</v>
      </c>
      <c r="D67" s="621" t="s">
        <v>24</v>
      </c>
      <c r="E67" s="622" t="s">
        <v>24</v>
      </c>
      <c r="F67" s="623" t="s">
        <v>24</v>
      </c>
      <c r="G67" s="624" t="s">
        <v>24</v>
      </c>
      <c r="H67" s="625" t="s">
        <v>24</v>
      </c>
      <c r="I67" s="626" t="s">
        <v>24</v>
      </c>
      <c r="J67" s="627" t="s">
        <v>24</v>
      </c>
      <c r="K67" s="628" t="s">
        <v>24</v>
      </c>
      <c r="L67" s="629" t="s">
        <v>24</v>
      </c>
      <c r="M67" s="630" t="s">
        <v>24</v>
      </c>
      <c r="N67" s="631" t="s">
        <v>24</v>
      </c>
      <c r="O67" s="632" t="s">
        <v>24</v>
      </c>
      <c r="P67" s="633" t="s">
        <v>24</v>
      </c>
      <c r="Q67" s="634" t="s">
        <v>24</v>
      </c>
      <c r="R67" s="635" t="s">
        <v>24</v>
      </c>
      <c r="S67" s="636" t="s">
        <v>24</v>
      </c>
      <c r="T67" s="637" t="s">
        <v>24</v>
      </c>
      <c r="U67" s="638" t="s">
        <v>24</v>
      </c>
      <c r="V67" s="639" t="s">
        <v>24</v>
      </c>
      <c r="W67" s="640" t="s">
        <v>24</v>
      </c>
      <c r="X67" s="641" t="s">
        <v>24</v>
      </c>
      <c r="Y67" s="642" t="s">
        <v>24</v>
      </c>
      <c r="Z67" s="643" t="s">
        <v>24</v>
      </c>
      <c r="AA67" s="644" t="s">
        <v>24</v>
      </c>
      <c r="AB67" s="645" t="s">
        <v>24</v>
      </c>
      <c r="AC67" s="646" t="s">
        <v>24</v>
      </c>
      <c r="AD67" s="647" t="s">
        <v>24</v>
      </c>
    </row>
    <row r="68" spans="1:30" ht="12.75">
      <c r="A68" s="649">
        <f>HYPERLINK("http://www.congressweb.com/nrln/bills/detail/id/19298","H.R.3339: Protecting Access to Lifesaving Screenings Act (PALS Act)")</f>
        <v>0</v>
      </c>
      <c r="B68" s="650" t="s">
        <v>110</v>
      </c>
      <c r="C68" s="651" t="s">
        <v>0</v>
      </c>
      <c r="D68" s="652" t="s">
        <v>24</v>
      </c>
      <c r="E68" s="653" t="s">
        <v>24</v>
      </c>
      <c r="F68" s="654" t="s">
        <v>24</v>
      </c>
      <c r="G68" s="655" t="s">
        <v>24</v>
      </c>
      <c r="H68" s="656" t="s">
        <v>24</v>
      </c>
      <c r="I68" s="657" t="s">
        <v>24</v>
      </c>
      <c r="J68" s="658" t="s">
        <v>24</v>
      </c>
      <c r="K68" s="659" t="s">
        <v>24</v>
      </c>
      <c r="L68" s="660" t="s">
        <v>24</v>
      </c>
      <c r="M68" s="661" t="s">
        <v>24</v>
      </c>
      <c r="N68" s="662" t="s">
        <v>24</v>
      </c>
      <c r="O68" s="663" t="s">
        <v>24</v>
      </c>
      <c r="P68" s="664" t="s">
        <v>24</v>
      </c>
      <c r="Q68" s="665" t="s">
        <v>24</v>
      </c>
      <c r="R68" s="666" t="s">
        <v>24</v>
      </c>
      <c r="S68" s="667" t="s">
        <v>24</v>
      </c>
      <c r="T68" s="668" t="s">
        <v>24</v>
      </c>
      <c r="U68" s="669" t="s">
        <v>24</v>
      </c>
      <c r="V68" s="670" t="s">
        <v>24</v>
      </c>
      <c r="W68" s="671" t="s">
        <v>24</v>
      </c>
      <c r="X68" s="672" t="s">
        <v>24</v>
      </c>
      <c r="Y68" s="673" t="s">
        <v>24</v>
      </c>
      <c r="Z68" s="674" t="s">
        <v>24</v>
      </c>
      <c r="AA68" s="675" t="s">
        <v>24</v>
      </c>
      <c r="AB68" s="676" t="s">
        <v>24</v>
      </c>
      <c r="AC68" s="677" t="s">
        <v>24</v>
      </c>
      <c r="AD68" s="678" t="s">
        <v>24</v>
      </c>
    </row>
    <row r="69" spans="1:30" ht="12.75">
      <c r="A69" s="680">
        <f>HYPERLINK("http://www.congressweb.com/nrln/bills/detail/id/19306","H.R.3261: Medicare Prescription Drug Savings and Choice Act of 2015")</f>
        <v>0</v>
      </c>
      <c r="B69" s="681" t="s">
        <v>23</v>
      </c>
      <c r="C69" s="682" t="s">
        <v>20</v>
      </c>
      <c r="D69" s="683" t="s">
        <v>24</v>
      </c>
      <c r="E69" s="684" t="s">
        <v>24</v>
      </c>
      <c r="F69" s="685" t="s">
        <v>24</v>
      </c>
      <c r="G69" s="686" t="s">
        <v>24</v>
      </c>
      <c r="H69" s="687" t="s">
        <v>24</v>
      </c>
      <c r="I69" s="688" t="s">
        <v>24</v>
      </c>
      <c r="J69" s="689" t="s">
        <v>24</v>
      </c>
      <c r="K69" s="690" t="s">
        <v>24</v>
      </c>
      <c r="L69" s="691" t="s">
        <v>24</v>
      </c>
      <c r="M69" s="692" t="s">
        <v>24</v>
      </c>
      <c r="N69" s="693" t="s">
        <v>24</v>
      </c>
      <c r="O69" s="694" t="s">
        <v>24</v>
      </c>
      <c r="P69" s="695" t="s">
        <v>24</v>
      </c>
      <c r="Q69" s="696" t="s">
        <v>24</v>
      </c>
      <c r="R69" s="697" t="s">
        <v>24</v>
      </c>
      <c r="S69" s="698" t="s">
        <v>24</v>
      </c>
      <c r="T69" s="699" t="s">
        <v>24</v>
      </c>
      <c r="U69" s="700" t="s">
        <v>24</v>
      </c>
      <c r="V69" s="701" t="s">
        <v>24</v>
      </c>
      <c r="W69" s="702" t="s">
        <v>24</v>
      </c>
      <c r="X69" s="703" t="s">
        <v>24</v>
      </c>
      <c r="Y69" s="704" t="s">
        <v>24</v>
      </c>
      <c r="Z69" s="710" t="s">
        <v>21</v>
      </c>
      <c r="AA69" s="706" t="s">
        <v>24</v>
      </c>
      <c r="AB69" s="707" t="s">
        <v>24</v>
      </c>
      <c r="AC69" s="708" t="s">
        <v>24</v>
      </c>
      <c r="AD69" s="709" t="s">
        <v>24</v>
      </c>
    </row>
    <row r="70" spans="1:30" ht="12.75">
      <c r="A70" s="712">
        <f>HYPERLINK("http://www.congressweb.com/nrln/bills/detail/id/19305","H.R.3243: To amend title XI of the Social Security Act to clarify waiver authority regarding programs of all-inclusive care for the elderly (PACE programs)")</f>
        <v>0</v>
      </c>
      <c r="B70" s="713" t="s">
        <v>23</v>
      </c>
      <c r="C70" s="714" t="s">
        <v>0</v>
      </c>
      <c r="D70" s="715" t="s">
        <v>24</v>
      </c>
      <c r="E70" s="716" t="s">
        <v>24</v>
      </c>
      <c r="F70" s="717" t="s">
        <v>24</v>
      </c>
      <c r="G70" s="718" t="s">
        <v>24</v>
      </c>
      <c r="H70" s="719" t="s">
        <v>24</v>
      </c>
      <c r="I70" s="720" t="s">
        <v>24</v>
      </c>
      <c r="J70" s="721" t="s">
        <v>24</v>
      </c>
      <c r="K70" s="722" t="s">
        <v>24</v>
      </c>
      <c r="L70" s="723" t="s">
        <v>24</v>
      </c>
      <c r="M70" s="724" t="s">
        <v>24</v>
      </c>
      <c r="N70" s="725" t="s">
        <v>24</v>
      </c>
      <c r="O70" s="742" t="s">
        <v>21</v>
      </c>
      <c r="P70" s="727" t="s">
        <v>24</v>
      </c>
      <c r="Q70" s="728" t="s">
        <v>24</v>
      </c>
      <c r="R70" s="729" t="s">
        <v>24</v>
      </c>
      <c r="S70" s="730" t="s">
        <v>24</v>
      </c>
      <c r="T70" s="731" t="s">
        <v>24</v>
      </c>
      <c r="U70" s="732" t="s">
        <v>24</v>
      </c>
      <c r="V70" s="733" t="s">
        <v>24</v>
      </c>
      <c r="W70" s="734" t="s">
        <v>24</v>
      </c>
      <c r="X70" s="735" t="s">
        <v>24</v>
      </c>
      <c r="Y70" s="736" t="s">
        <v>24</v>
      </c>
      <c r="Z70" s="737" t="s">
        <v>24</v>
      </c>
      <c r="AA70" s="738" t="s">
        <v>24</v>
      </c>
      <c r="AB70" s="739" t="s">
        <v>24</v>
      </c>
      <c r="AC70" s="740" t="s">
        <v>24</v>
      </c>
      <c r="AD70" s="741" t="s">
        <v>24</v>
      </c>
    </row>
    <row r="71" spans="1:30" ht="12.75">
      <c r="A71" s="744">
        <f>HYPERLINK("http://www.congressweb.com/nrln/bills/detail/id/19243","H.R.3061: Medicare Prescription Drug Price Negotiation Act of 2015")</f>
        <v>0</v>
      </c>
      <c r="B71" s="745" t="s">
        <v>23</v>
      </c>
      <c r="C71" s="746" t="s">
        <v>20</v>
      </c>
      <c r="D71" s="747" t="s">
        <v>24</v>
      </c>
      <c r="E71" s="748" t="s">
        <v>24</v>
      </c>
      <c r="F71" s="749" t="s">
        <v>24</v>
      </c>
      <c r="G71" s="750" t="s">
        <v>24</v>
      </c>
      <c r="H71" s="751" t="s">
        <v>24</v>
      </c>
      <c r="I71" s="752" t="s">
        <v>24</v>
      </c>
      <c r="J71" s="753" t="s">
        <v>24</v>
      </c>
      <c r="K71" s="754" t="s">
        <v>24</v>
      </c>
      <c r="L71" s="755" t="s">
        <v>24</v>
      </c>
      <c r="M71" s="756" t="s">
        <v>24</v>
      </c>
      <c r="N71" s="757" t="s">
        <v>24</v>
      </c>
      <c r="O71" s="758" t="s">
        <v>24</v>
      </c>
      <c r="P71" s="759" t="s">
        <v>24</v>
      </c>
      <c r="Q71" s="774" t="s">
        <v>21</v>
      </c>
      <c r="R71" s="761" t="s">
        <v>24</v>
      </c>
      <c r="S71" s="762" t="s">
        <v>24</v>
      </c>
      <c r="T71" s="763" t="s">
        <v>24</v>
      </c>
      <c r="U71" s="764" t="s">
        <v>24</v>
      </c>
      <c r="V71" s="765" t="s">
        <v>24</v>
      </c>
      <c r="W71" s="766" t="s">
        <v>24</v>
      </c>
      <c r="X71" s="775" t="s">
        <v>21</v>
      </c>
      <c r="Y71" s="768" t="s">
        <v>24</v>
      </c>
      <c r="Z71" s="776" t="s">
        <v>21</v>
      </c>
      <c r="AA71" s="770" t="s">
        <v>24</v>
      </c>
      <c r="AB71" s="771" t="s">
        <v>24</v>
      </c>
      <c r="AC71" s="772" t="s">
        <v>24</v>
      </c>
      <c r="AD71" s="773" t="s">
        <v>24</v>
      </c>
    </row>
    <row r="72" spans="1:30" ht="12.75">
      <c r="A72" s="778">
        <f>HYPERLINK("http://www.congressweb.com/nrln/bills/detail/id/19165","H.R.2878: To provide for the extension of the enforcement instruction on supervision requirements for outpatient therapeutic services in critical access and small rural hospitals through 2015")</f>
        <v>0</v>
      </c>
      <c r="B72" s="779" t="s">
        <v>23</v>
      </c>
      <c r="C72" s="780" t="s">
        <v>0</v>
      </c>
      <c r="D72" s="781" t="s">
        <v>24</v>
      </c>
      <c r="E72" s="782" t="s">
        <v>24</v>
      </c>
      <c r="F72" s="783" t="s">
        <v>24</v>
      </c>
      <c r="G72" s="784" t="s">
        <v>24</v>
      </c>
      <c r="H72" s="785" t="s">
        <v>24</v>
      </c>
      <c r="I72" s="786" t="s">
        <v>24</v>
      </c>
      <c r="J72" s="787" t="s">
        <v>24</v>
      </c>
      <c r="K72" s="788" t="s">
        <v>24</v>
      </c>
      <c r="L72" s="789" t="s">
        <v>24</v>
      </c>
      <c r="M72" s="790" t="s">
        <v>24</v>
      </c>
      <c r="N72" s="791" t="s">
        <v>24</v>
      </c>
      <c r="O72" s="792" t="s">
        <v>24</v>
      </c>
      <c r="P72" s="793" t="s">
        <v>24</v>
      </c>
      <c r="Q72" s="794" t="s">
        <v>24</v>
      </c>
      <c r="R72" s="795" t="s">
        <v>24</v>
      </c>
      <c r="S72" s="796" t="s">
        <v>24</v>
      </c>
      <c r="T72" s="797" t="s">
        <v>24</v>
      </c>
      <c r="U72" s="798" t="s">
        <v>24</v>
      </c>
      <c r="V72" s="799" t="s">
        <v>24</v>
      </c>
      <c r="W72" s="800" t="s">
        <v>24</v>
      </c>
      <c r="X72" s="801" t="s">
        <v>24</v>
      </c>
      <c r="Y72" s="802" t="s">
        <v>24</v>
      </c>
      <c r="Z72" s="803" t="s">
        <v>24</v>
      </c>
      <c r="AA72" s="804" t="s">
        <v>24</v>
      </c>
      <c r="AB72" s="805" t="s">
        <v>24</v>
      </c>
      <c r="AC72" s="806" t="s">
        <v>24</v>
      </c>
      <c r="AD72" s="807" t="s">
        <v>24</v>
      </c>
    </row>
    <row r="73" spans="1:30" ht="12.75">
      <c r="A73" s="809">
        <f>HYPERLINK("http://www.congressweb.com/nrln/bills/detail/id/18624","H.R.2844:  Keep Our Pension Promises Act")</f>
        <v>0</v>
      </c>
      <c r="B73" s="810" t="s">
        <v>23</v>
      </c>
      <c r="C73" s="811" t="s">
        <v>0</v>
      </c>
      <c r="D73" s="812" t="s">
        <v>24</v>
      </c>
      <c r="E73" s="813" t="s">
        <v>24</v>
      </c>
      <c r="F73" s="814" t="s">
        <v>24</v>
      </c>
      <c r="G73" s="815" t="s">
        <v>24</v>
      </c>
      <c r="H73" s="816" t="s">
        <v>24</v>
      </c>
      <c r="I73" s="817" t="s">
        <v>24</v>
      </c>
      <c r="J73" s="818" t="s">
        <v>24</v>
      </c>
      <c r="K73" s="819" t="s">
        <v>24</v>
      </c>
      <c r="L73" s="839" t="s">
        <v>21</v>
      </c>
      <c r="M73" s="821" t="s">
        <v>24</v>
      </c>
      <c r="N73" s="822" t="s">
        <v>24</v>
      </c>
      <c r="O73" s="823" t="s">
        <v>24</v>
      </c>
      <c r="P73" s="824" t="s">
        <v>24</v>
      </c>
      <c r="Q73" s="825" t="s">
        <v>24</v>
      </c>
      <c r="R73" s="826" t="s">
        <v>24</v>
      </c>
      <c r="S73" s="827" t="s">
        <v>24</v>
      </c>
      <c r="T73" s="828" t="s">
        <v>24</v>
      </c>
      <c r="U73" s="829" t="s">
        <v>24</v>
      </c>
      <c r="V73" s="830" t="s">
        <v>24</v>
      </c>
      <c r="W73" s="840" t="s">
        <v>21</v>
      </c>
      <c r="X73" s="832" t="s">
        <v>24</v>
      </c>
      <c r="Y73" s="833" t="s">
        <v>24</v>
      </c>
      <c r="Z73" s="841" t="s">
        <v>21</v>
      </c>
      <c r="AA73" s="835" t="s">
        <v>24</v>
      </c>
      <c r="AB73" s="836" t="s">
        <v>24</v>
      </c>
      <c r="AC73" s="837" t="s">
        <v>24</v>
      </c>
      <c r="AD73" s="838" t="s">
        <v>24</v>
      </c>
    </row>
    <row r="74" spans="1:30" ht="12.75">
      <c r="A74" s="843">
        <f>HYPERLINK("http://www.congressweb.com/nrln/bills/detail/id/18629","H.R.2799: Furthering Access to Stroke Telemedicine Act (FAST Act)  ")</f>
        <v>0</v>
      </c>
      <c r="B74" s="844" t="s">
        <v>23</v>
      </c>
      <c r="C74" s="845" t="s">
        <v>0</v>
      </c>
      <c r="D74" s="846" t="s">
        <v>24</v>
      </c>
      <c r="E74" s="873" t="s">
        <v>21</v>
      </c>
      <c r="F74" s="848" t="s">
        <v>24</v>
      </c>
      <c r="G74" s="849" t="s">
        <v>24</v>
      </c>
      <c r="H74" s="874" t="s">
        <v>21</v>
      </c>
      <c r="I74" s="851" t="s">
        <v>24</v>
      </c>
      <c r="J74" s="852" t="s">
        <v>24</v>
      </c>
      <c r="K74" s="853" t="s">
        <v>24</v>
      </c>
      <c r="L74" s="854" t="s">
        <v>24</v>
      </c>
      <c r="M74" s="855" t="s">
        <v>24</v>
      </c>
      <c r="N74" s="875" t="s">
        <v>21</v>
      </c>
      <c r="O74" s="876" t="s">
        <v>21</v>
      </c>
      <c r="P74" s="858" t="s">
        <v>24</v>
      </c>
      <c r="Q74" s="859" t="s">
        <v>24</v>
      </c>
      <c r="R74" s="860" t="s">
        <v>24</v>
      </c>
      <c r="S74" s="861" t="s">
        <v>24</v>
      </c>
      <c r="T74" s="862" t="s">
        <v>24</v>
      </c>
      <c r="U74" s="863" t="s">
        <v>24</v>
      </c>
      <c r="V74" s="864" t="s">
        <v>24</v>
      </c>
      <c r="W74" s="877" t="s">
        <v>21</v>
      </c>
      <c r="X74" s="866" t="s">
        <v>24</v>
      </c>
      <c r="Y74" s="878" t="s">
        <v>21</v>
      </c>
      <c r="Z74" s="879" t="s">
        <v>21</v>
      </c>
      <c r="AA74" s="869" t="s">
        <v>24</v>
      </c>
      <c r="AB74" s="870" t="s">
        <v>24</v>
      </c>
      <c r="AC74" s="880" t="s">
        <v>21</v>
      </c>
      <c r="AD74" s="872" t="s">
        <v>24</v>
      </c>
    </row>
    <row r="75" spans="1:30" ht="12.75">
      <c r="A75" s="882">
        <f>HYPERLINK("http://www.congressweb.com/nrln/bills/detail/id/18544","H.R.2739: Cancer Drug Coverage Parity Act of 2015")</f>
        <v>0</v>
      </c>
      <c r="B75" s="883" t="s">
        <v>23</v>
      </c>
      <c r="C75" s="884" t="s">
        <v>0</v>
      </c>
      <c r="D75" s="912" t="s">
        <v>21</v>
      </c>
      <c r="E75" s="886" t="s">
        <v>24</v>
      </c>
      <c r="F75" s="887" t="s">
        <v>24</v>
      </c>
      <c r="G75" s="888" t="s">
        <v>24</v>
      </c>
      <c r="H75" s="889" t="s">
        <v>24</v>
      </c>
      <c r="I75" s="890" t="s">
        <v>24</v>
      </c>
      <c r="J75" s="891" t="s">
        <v>24</v>
      </c>
      <c r="K75" s="892" t="s">
        <v>24</v>
      </c>
      <c r="L75" s="893" t="s">
        <v>24</v>
      </c>
      <c r="M75" s="894" t="s">
        <v>24</v>
      </c>
      <c r="N75" s="895" t="s">
        <v>24</v>
      </c>
      <c r="O75" s="913" t="s">
        <v>21</v>
      </c>
      <c r="P75" s="914" t="s">
        <v>21</v>
      </c>
      <c r="Q75" s="898" t="s">
        <v>24</v>
      </c>
      <c r="R75" s="899" t="s">
        <v>24</v>
      </c>
      <c r="S75" s="900" t="s">
        <v>24</v>
      </c>
      <c r="T75" s="901" t="s">
        <v>24</v>
      </c>
      <c r="U75" s="902" t="s">
        <v>24</v>
      </c>
      <c r="V75" s="903" t="s">
        <v>24</v>
      </c>
      <c r="W75" s="915" t="s">
        <v>21</v>
      </c>
      <c r="X75" s="916" t="s">
        <v>21</v>
      </c>
      <c r="Y75" s="917" t="s">
        <v>21</v>
      </c>
      <c r="Z75" s="918" t="s">
        <v>21</v>
      </c>
      <c r="AA75" s="908" t="s">
        <v>24</v>
      </c>
      <c r="AB75" s="909" t="s">
        <v>24</v>
      </c>
      <c r="AC75" s="910" t="s">
        <v>24</v>
      </c>
      <c r="AD75" s="919" t="s">
        <v>21</v>
      </c>
    </row>
    <row r="76" spans="1:30" ht="12.75">
      <c r="A76" s="921">
        <f>HYPERLINK("http://www.congressweb.com/nrln/bills/detail/id/19232","H.R.2704: Community Based Independence for Seniors Act of 2015")</f>
        <v>0</v>
      </c>
      <c r="B76" s="922" t="s">
        <v>23</v>
      </c>
      <c r="C76" s="923" t="s">
        <v>0</v>
      </c>
      <c r="D76" s="924" t="s">
        <v>24</v>
      </c>
      <c r="E76" s="925" t="s">
        <v>24</v>
      </c>
      <c r="F76" s="926" t="s">
        <v>24</v>
      </c>
      <c r="G76" s="927" t="s">
        <v>24</v>
      </c>
      <c r="H76" s="928" t="s">
        <v>24</v>
      </c>
      <c r="I76" s="929" t="s">
        <v>24</v>
      </c>
      <c r="J76" s="930" t="s">
        <v>24</v>
      </c>
      <c r="K76" s="931" t="s">
        <v>24</v>
      </c>
      <c r="L76" s="932" t="s">
        <v>24</v>
      </c>
      <c r="M76" s="933" t="s">
        <v>24</v>
      </c>
      <c r="N76" s="934" t="s">
        <v>24</v>
      </c>
      <c r="O76" s="935" t="s">
        <v>24</v>
      </c>
      <c r="P76" s="936" t="s">
        <v>24</v>
      </c>
      <c r="Q76" s="937" t="s">
        <v>24</v>
      </c>
      <c r="R76" s="938" t="s">
        <v>24</v>
      </c>
      <c r="S76" s="939" t="s">
        <v>24</v>
      </c>
      <c r="T76" s="940" t="s">
        <v>24</v>
      </c>
      <c r="U76" s="941" t="s">
        <v>24</v>
      </c>
      <c r="V76" s="942" t="s">
        <v>24</v>
      </c>
      <c r="W76" s="943" t="s">
        <v>24</v>
      </c>
      <c r="X76" s="944" t="s">
        <v>24</v>
      </c>
      <c r="Y76" s="945" t="s">
        <v>24</v>
      </c>
      <c r="Z76" s="946" t="s">
        <v>24</v>
      </c>
      <c r="AA76" s="947" t="s">
        <v>24</v>
      </c>
      <c r="AB76" s="948" t="s">
        <v>24</v>
      </c>
      <c r="AC76" s="949" t="s">
        <v>24</v>
      </c>
      <c r="AD76" s="950" t="s">
        <v>24</v>
      </c>
    </row>
    <row r="77" spans="1:30" ht="12.75">
      <c r="A77" s="952">
        <f>HYPERLINK("http://www.congressweb.com/nrln/bills/detail/id/18495","H.R.2623:  Personal Drug Importation Fairness Act of 2015")</f>
        <v>0</v>
      </c>
      <c r="B77" s="953" t="s">
        <v>23</v>
      </c>
      <c r="C77" s="954" t="s">
        <v>20</v>
      </c>
      <c r="D77" s="955" t="s">
        <v>24</v>
      </c>
      <c r="E77" s="956" t="s">
        <v>24</v>
      </c>
      <c r="F77" s="957" t="s">
        <v>24</v>
      </c>
      <c r="G77" s="958" t="s">
        <v>24</v>
      </c>
      <c r="H77" s="959" t="s">
        <v>24</v>
      </c>
      <c r="I77" s="960" t="s">
        <v>24</v>
      </c>
      <c r="J77" s="961" t="s">
        <v>24</v>
      </c>
      <c r="K77" s="962" t="s">
        <v>24</v>
      </c>
      <c r="L77" s="963" t="s">
        <v>24</v>
      </c>
      <c r="M77" s="964" t="s">
        <v>24</v>
      </c>
      <c r="N77" s="965" t="s">
        <v>24</v>
      </c>
      <c r="O77" s="966" t="s">
        <v>24</v>
      </c>
      <c r="P77" s="967" t="s">
        <v>24</v>
      </c>
      <c r="Q77" s="968" t="s">
        <v>24</v>
      </c>
      <c r="R77" s="969" t="s">
        <v>24</v>
      </c>
      <c r="S77" s="970" t="s">
        <v>24</v>
      </c>
      <c r="T77" s="971" t="s">
        <v>24</v>
      </c>
      <c r="U77" s="972" t="s">
        <v>24</v>
      </c>
      <c r="V77" s="973" t="s">
        <v>24</v>
      </c>
      <c r="W77" s="982" t="s">
        <v>21</v>
      </c>
      <c r="X77" s="975" t="s">
        <v>24</v>
      </c>
      <c r="Y77" s="976" t="s">
        <v>24</v>
      </c>
      <c r="Z77" s="977" t="s">
        <v>24</v>
      </c>
      <c r="AA77" s="978" t="s">
        <v>24</v>
      </c>
      <c r="AB77" s="979" t="s">
        <v>24</v>
      </c>
      <c r="AC77" s="980" t="s">
        <v>24</v>
      </c>
      <c r="AD77" s="981" t="s">
        <v>24</v>
      </c>
    </row>
    <row r="78" spans="1:30" ht="12.75">
      <c r="A78" s="984">
        <f>HYPERLINK("http://www.congressweb.com/nrln/bills/detail/id/18351","H.R.2228: Safe and Affordable Drugs From Canada Act of 2015")</f>
        <v>0</v>
      </c>
      <c r="B78" s="985" t="s">
        <v>23</v>
      </c>
      <c r="C78" s="986" t="s">
        <v>20</v>
      </c>
      <c r="D78" s="987" t="s">
        <v>24</v>
      </c>
      <c r="E78" s="988" t="s">
        <v>24</v>
      </c>
      <c r="F78" s="989" t="s">
        <v>24</v>
      </c>
      <c r="G78" s="990" t="s">
        <v>24</v>
      </c>
      <c r="H78" s="991" t="s">
        <v>24</v>
      </c>
      <c r="I78" s="992" t="s">
        <v>24</v>
      </c>
      <c r="J78" s="993" t="s">
        <v>24</v>
      </c>
      <c r="K78" s="994" t="s">
        <v>24</v>
      </c>
      <c r="L78" s="995" t="s">
        <v>24</v>
      </c>
      <c r="M78" s="996" t="s">
        <v>24</v>
      </c>
      <c r="N78" s="997" t="s">
        <v>24</v>
      </c>
      <c r="O78" s="998" t="s">
        <v>24</v>
      </c>
      <c r="P78" s="999" t="s">
        <v>24</v>
      </c>
      <c r="Q78" s="1000" t="s">
        <v>24</v>
      </c>
      <c r="R78" s="1001" t="s">
        <v>24</v>
      </c>
      <c r="S78" s="1002" t="s">
        <v>24</v>
      </c>
      <c r="T78" s="1003" t="s">
        <v>24</v>
      </c>
      <c r="U78" s="1004" t="s">
        <v>24</v>
      </c>
      <c r="V78" s="1005" t="s">
        <v>24</v>
      </c>
      <c r="W78" s="1006" t="s">
        <v>24</v>
      </c>
      <c r="X78" s="1007" t="s">
        <v>24</v>
      </c>
      <c r="Y78" s="1008" t="s">
        <v>24</v>
      </c>
      <c r="Z78" s="1009" t="s">
        <v>24</v>
      </c>
      <c r="AA78" s="1010" t="s">
        <v>24</v>
      </c>
      <c r="AB78" s="1011" t="s">
        <v>24</v>
      </c>
      <c r="AC78" s="1012" t="s">
        <v>24</v>
      </c>
      <c r="AD78" s="1013" t="s">
        <v>24</v>
      </c>
    </row>
    <row r="79" spans="1:30" ht="12.75">
      <c r="A79" s="1015">
        <f>HYPERLINK("http://www.congressweb.com/nrln/bills/detail/id/18179","H.R.2102: Medicare Diabetes Prevention Act of 2015 ")</f>
        <v>0</v>
      </c>
      <c r="B79" s="1016" t="s">
        <v>23</v>
      </c>
      <c r="C79" s="1017" t="s">
        <v>0</v>
      </c>
      <c r="D79" s="1018" t="s">
        <v>24</v>
      </c>
      <c r="E79" s="1019" t="s">
        <v>24</v>
      </c>
      <c r="F79" s="1020" t="s">
        <v>24</v>
      </c>
      <c r="G79" s="1021" t="s">
        <v>24</v>
      </c>
      <c r="H79" s="1022" t="s">
        <v>24</v>
      </c>
      <c r="I79" s="1023" t="s">
        <v>24</v>
      </c>
      <c r="J79" s="1024" t="s">
        <v>24</v>
      </c>
      <c r="K79" s="1025" t="s">
        <v>24</v>
      </c>
      <c r="L79" s="1026" t="s">
        <v>24</v>
      </c>
      <c r="M79" s="1027" t="s">
        <v>24</v>
      </c>
      <c r="N79" s="1028" t="s">
        <v>24</v>
      </c>
      <c r="O79" s="1029" t="s">
        <v>24</v>
      </c>
      <c r="P79" s="1045" t="s">
        <v>21</v>
      </c>
      <c r="Q79" s="1031" t="s">
        <v>24</v>
      </c>
      <c r="R79" s="1046" t="s">
        <v>21</v>
      </c>
      <c r="S79" s="1047" t="s">
        <v>21</v>
      </c>
      <c r="T79" s="1034" t="s">
        <v>24</v>
      </c>
      <c r="U79" s="1035" t="s">
        <v>24</v>
      </c>
      <c r="V79" s="1036" t="s">
        <v>24</v>
      </c>
      <c r="W79" s="1037" t="s">
        <v>24</v>
      </c>
      <c r="X79" s="1038" t="s">
        <v>24</v>
      </c>
      <c r="Y79" s="1039" t="s">
        <v>24</v>
      </c>
      <c r="Z79" s="1040" t="s">
        <v>24</v>
      </c>
      <c r="AA79" s="1041" t="s">
        <v>24</v>
      </c>
      <c r="AB79" s="1042" t="s">
        <v>24</v>
      </c>
      <c r="AC79" s="1043" t="s">
        <v>24</v>
      </c>
      <c r="AD79" s="1044" t="s">
        <v>24</v>
      </c>
    </row>
    <row r="80" spans="1:30" ht="12.75">
      <c r="A80" s="1049">
        <f>HYPERLINK("http://www.congressweb.com/nrln/bills/detail/id/20636","H.R.1882: Hearing Aid Assistance Tax Credit Act of 2015")</f>
        <v>0</v>
      </c>
      <c r="B80" s="1050" t="s">
        <v>23</v>
      </c>
      <c r="C80" s="1051" t="s">
        <v>0</v>
      </c>
      <c r="D80" s="1052" t="s">
        <v>24</v>
      </c>
      <c r="E80" s="1053" t="s">
        <v>24</v>
      </c>
      <c r="F80" s="1054" t="s">
        <v>24</v>
      </c>
      <c r="G80" s="1055" t="s">
        <v>24</v>
      </c>
      <c r="H80" s="1056" t="s">
        <v>24</v>
      </c>
      <c r="I80" s="1057" t="s">
        <v>24</v>
      </c>
      <c r="J80" s="1058" t="s">
        <v>24</v>
      </c>
      <c r="K80" s="1059" t="s">
        <v>24</v>
      </c>
      <c r="L80" s="1060" t="s">
        <v>24</v>
      </c>
      <c r="M80" s="1061" t="s">
        <v>24</v>
      </c>
      <c r="N80" s="1062" t="s">
        <v>24</v>
      </c>
      <c r="O80" s="1063" t="s">
        <v>24</v>
      </c>
      <c r="P80" s="1064" t="s">
        <v>24</v>
      </c>
      <c r="Q80" s="1065" t="s">
        <v>24</v>
      </c>
      <c r="R80" s="1066" t="s">
        <v>24</v>
      </c>
      <c r="S80" s="1067" t="s">
        <v>24</v>
      </c>
      <c r="T80" s="1068" t="s">
        <v>24</v>
      </c>
      <c r="U80" s="1069" t="s">
        <v>24</v>
      </c>
      <c r="V80" s="1070" t="s">
        <v>24</v>
      </c>
      <c r="W80" s="1071" t="s">
        <v>24</v>
      </c>
      <c r="X80" s="1072" t="s">
        <v>24</v>
      </c>
      <c r="Y80" s="1073" t="s">
        <v>24</v>
      </c>
      <c r="Z80" s="1074" t="s">
        <v>24</v>
      </c>
      <c r="AA80" s="1075" t="s">
        <v>24</v>
      </c>
      <c r="AB80" s="1076" t="s">
        <v>24</v>
      </c>
      <c r="AC80" s="1077" t="s">
        <v>24</v>
      </c>
      <c r="AD80" s="1078" t="s">
        <v>24</v>
      </c>
    </row>
    <row r="81" spans="1:30" ht="12.75">
      <c r="A81" s="1080">
        <f>HYPERLINK("http://www.congressweb.com/nrln/bills/detail/id/17971","H.R.1726:  Access to Quality Diabetes Education Act of 2015")</f>
        <v>0</v>
      </c>
      <c r="B81" s="1081" t="s">
        <v>23</v>
      </c>
      <c r="C81" s="1082" t="s">
        <v>0</v>
      </c>
      <c r="D81" s="1083" t="s">
        <v>24</v>
      </c>
      <c r="E81" s="1084" t="s">
        <v>24</v>
      </c>
      <c r="F81" s="1085" t="s">
        <v>24</v>
      </c>
      <c r="G81" s="1086" t="s">
        <v>24</v>
      </c>
      <c r="H81" s="1087" t="s">
        <v>24</v>
      </c>
      <c r="I81" s="1088" t="s">
        <v>24</v>
      </c>
      <c r="J81" s="1089" t="s">
        <v>24</v>
      </c>
      <c r="K81" s="1090" t="s">
        <v>24</v>
      </c>
      <c r="L81" s="1091" t="s">
        <v>24</v>
      </c>
      <c r="M81" s="1092" t="s">
        <v>24</v>
      </c>
      <c r="N81" s="1093" t="s">
        <v>24</v>
      </c>
      <c r="O81" s="1094" t="s">
        <v>24</v>
      </c>
      <c r="P81" s="1095" t="s">
        <v>24</v>
      </c>
      <c r="Q81" s="1096" t="s">
        <v>24</v>
      </c>
      <c r="R81" s="1097" t="s">
        <v>24</v>
      </c>
      <c r="S81" s="1098" t="s">
        <v>24</v>
      </c>
      <c r="T81" s="1099" t="s">
        <v>24</v>
      </c>
      <c r="U81" s="1100" t="s">
        <v>24</v>
      </c>
      <c r="V81" s="1101" t="s">
        <v>24</v>
      </c>
      <c r="W81" s="1110" t="s">
        <v>21</v>
      </c>
      <c r="X81" s="1103" t="s">
        <v>24</v>
      </c>
      <c r="Y81" s="1104" t="s">
        <v>24</v>
      </c>
      <c r="Z81" s="1105" t="s">
        <v>24</v>
      </c>
      <c r="AA81" s="1111" t="s">
        <v>21</v>
      </c>
      <c r="AB81" s="1107" t="s">
        <v>24</v>
      </c>
      <c r="AC81" s="1108" t="s">
        <v>24</v>
      </c>
      <c r="AD81" s="1109" t="s">
        <v>24</v>
      </c>
    </row>
    <row r="82" spans="1:30" ht="12.75">
      <c r="A82" s="1113">
        <f>HYPERLINK("http://www.congressweb.com/nrln/bills/detail/id/17973","H.R.1686:  Preventing Diabetes in Medicare Act of 2015 ")</f>
        <v>0</v>
      </c>
      <c r="B82" s="1114" t="s">
        <v>23</v>
      </c>
      <c r="C82" s="1115" t="s">
        <v>0</v>
      </c>
      <c r="D82" s="1116" t="s">
        <v>24</v>
      </c>
      <c r="E82" s="1117" t="s">
        <v>24</v>
      </c>
      <c r="F82" s="1118" t="s">
        <v>24</v>
      </c>
      <c r="G82" s="1119" t="s">
        <v>24</v>
      </c>
      <c r="H82" s="1120" t="s">
        <v>24</v>
      </c>
      <c r="I82" s="1121" t="s">
        <v>24</v>
      </c>
      <c r="J82" s="1122" t="s">
        <v>24</v>
      </c>
      <c r="K82" s="1123" t="s">
        <v>24</v>
      </c>
      <c r="L82" s="1124" t="s">
        <v>24</v>
      </c>
      <c r="M82" s="1125" t="s">
        <v>24</v>
      </c>
      <c r="N82" s="1126" t="s">
        <v>24</v>
      </c>
      <c r="O82" s="1127" t="s">
        <v>24</v>
      </c>
      <c r="P82" s="1128" t="s">
        <v>24</v>
      </c>
      <c r="Q82" s="1129" t="s">
        <v>24</v>
      </c>
      <c r="R82" s="1130" t="s">
        <v>24</v>
      </c>
      <c r="S82" s="1143" t="s">
        <v>21</v>
      </c>
      <c r="T82" s="1132" t="s">
        <v>24</v>
      </c>
      <c r="U82" s="1133" t="s">
        <v>24</v>
      </c>
      <c r="V82" s="1134" t="s">
        <v>24</v>
      </c>
      <c r="W82" s="1144" t="s">
        <v>21</v>
      </c>
      <c r="X82" s="1136" t="s">
        <v>24</v>
      </c>
      <c r="Y82" s="1137" t="s">
        <v>24</v>
      </c>
      <c r="Z82" s="1138" t="s">
        <v>24</v>
      </c>
      <c r="AA82" s="1139" t="s">
        <v>24</v>
      </c>
      <c r="AB82" s="1140" t="s">
        <v>24</v>
      </c>
      <c r="AC82" s="1141" t="s">
        <v>24</v>
      </c>
      <c r="AD82" s="1142" t="s">
        <v>24</v>
      </c>
    </row>
    <row r="83" spans="1:30" ht="12.75">
      <c r="A83" s="1146">
        <f>HYPERLINK("http://www.congressweb.com/nrln/bills/detail/id/17979","H.R.1608: Lymphedema Treatment Act")</f>
        <v>0</v>
      </c>
      <c r="B83" s="1147" t="s">
        <v>23</v>
      </c>
      <c r="C83" s="1148" t="s">
        <v>0</v>
      </c>
      <c r="D83" s="1176" t="s">
        <v>21</v>
      </c>
      <c r="E83" s="1177" t="s">
        <v>21</v>
      </c>
      <c r="F83" s="1178" t="s">
        <v>21</v>
      </c>
      <c r="G83" s="1179" t="s">
        <v>21</v>
      </c>
      <c r="H83" s="1180" t="s">
        <v>21</v>
      </c>
      <c r="I83" s="1181" t="s">
        <v>21</v>
      </c>
      <c r="J83" s="1182" t="s">
        <v>21</v>
      </c>
      <c r="K83" s="1183" t="s">
        <v>21</v>
      </c>
      <c r="L83" s="1184" t="s">
        <v>21</v>
      </c>
      <c r="M83" s="1185" t="s">
        <v>21</v>
      </c>
      <c r="N83" s="1186" t="s">
        <v>21</v>
      </c>
      <c r="O83" s="1160" t="s">
        <v>24</v>
      </c>
      <c r="P83" s="1187" t="s">
        <v>21</v>
      </c>
      <c r="Q83" s="1188" t="s">
        <v>21</v>
      </c>
      <c r="R83" s="1189" t="s">
        <v>21</v>
      </c>
      <c r="S83" s="1190" t="s">
        <v>21</v>
      </c>
      <c r="T83" s="1191" t="s">
        <v>21</v>
      </c>
      <c r="U83" s="1192" t="s">
        <v>21</v>
      </c>
      <c r="V83" s="1193" t="s">
        <v>21</v>
      </c>
      <c r="W83" s="1194" t="s">
        <v>21</v>
      </c>
      <c r="X83" s="1195" t="s">
        <v>21</v>
      </c>
      <c r="Y83" s="1196" t="s">
        <v>21</v>
      </c>
      <c r="Z83" s="1197" t="s">
        <v>21</v>
      </c>
      <c r="AA83" s="1198" t="s">
        <v>21</v>
      </c>
      <c r="AB83" s="1173" t="s">
        <v>24</v>
      </c>
      <c r="AC83" s="1199" t="s">
        <v>21</v>
      </c>
      <c r="AD83" s="1200" t="s">
        <v>21</v>
      </c>
    </row>
    <row r="84" spans="1:30" ht="12.75">
      <c r="A84" s="1202">
        <f>HYPERLINK("http://www.congressweb.com/nrln/bills/detail/id/17981","H.R.1600: Patients' Access to Treatments Act of 2015")</f>
        <v>0</v>
      </c>
      <c r="B84" s="1203" t="s">
        <v>23</v>
      </c>
      <c r="C84" s="1204" t="s">
        <v>0</v>
      </c>
      <c r="D84" s="1205" t="s">
        <v>24</v>
      </c>
      <c r="E84" s="1206" t="s">
        <v>24</v>
      </c>
      <c r="F84" s="1207" t="s">
        <v>24</v>
      </c>
      <c r="G84" s="1232" t="s">
        <v>21</v>
      </c>
      <c r="H84" s="1209" t="s">
        <v>24</v>
      </c>
      <c r="I84" s="1210" t="s">
        <v>24</v>
      </c>
      <c r="J84" s="1211" t="s">
        <v>24</v>
      </c>
      <c r="K84" s="1212" t="s">
        <v>24</v>
      </c>
      <c r="L84" s="1233" t="s">
        <v>21</v>
      </c>
      <c r="M84" s="1214" t="s">
        <v>24</v>
      </c>
      <c r="N84" s="1215" t="s">
        <v>24</v>
      </c>
      <c r="O84" s="1216" t="s">
        <v>24</v>
      </c>
      <c r="P84" s="1234" t="s">
        <v>21</v>
      </c>
      <c r="Q84" s="1235" t="s">
        <v>21</v>
      </c>
      <c r="R84" s="1219" t="s">
        <v>24</v>
      </c>
      <c r="S84" s="1220" t="s">
        <v>24</v>
      </c>
      <c r="T84" s="1221" t="s">
        <v>24</v>
      </c>
      <c r="U84" s="1222" t="s">
        <v>24</v>
      </c>
      <c r="V84" s="1223" t="s">
        <v>24</v>
      </c>
      <c r="W84" s="1236" t="s">
        <v>21</v>
      </c>
      <c r="X84" s="1237" t="s">
        <v>21</v>
      </c>
      <c r="Y84" s="1226" t="s">
        <v>24</v>
      </c>
      <c r="Z84" s="1238" t="s">
        <v>21</v>
      </c>
      <c r="AA84" s="1228" t="s">
        <v>24</v>
      </c>
      <c r="AB84" s="1229" t="s">
        <v>24</v>
      </c>
      <c r="AC84" s="1230" t="s">
        <v>24</v>
      </c>
      <c r="AD84" s="1239" t="s">
        <v>21</v>
      </c>
    </row>
    <row r="85" spans="1:30" ht="12.75">
      <c r="A85" s="1241">
        <f>HYPERLINK("http://www.congressweb.com/nrln/bills/detail/id/17983","H.R.1571:  Improving Access to Medicare Coverage Act of 2015")</f>
        <v>0</v>
      </c>
      <c r="B85" s="1242" t="s">
        <v>23</v>
      </c>
      <c r="C85" s="1243" t="s">
        <v>0</v>
      </c>
      <c r="D85" s="1244" t="s">
        <v>24</v>
      </c>
      <c r="E85" s="1245" t="s">
        <v>24</v>
      </c>
      <c r="F85" s="1246" t="s">
        <v>24</v>
      </c>
      <c r="G85" s="1247" t="s">
        <v>24</v>
      </c>
      <c r="H85" s="1248" t="s">
        <v>24</v>
      </c>
      <c r="I85" s="1249" t="s">
        <v>24</v>
      </c>
      <c r="J85" s="1250" t="s">
        <v>24</v>
      </c>
      <c r="K85" s="1251" t="s">
        <v>24</v>
      </c>
      <c r="L85" s="1252" t="s">
        <v>24</v>
      </c>
      <c r="M85" s="1253" t="s">
        <v>24</v>
      </c>
      <c r="N85" s="1271" t="s">
        <v>21</v>
      </c>
      <c r="O85" s="1255" t="s">
        <v>24</v>
      </c>
      <c r="P85" s="1256" t="s">
        <v>24</v>
      </c>
      <c r="Q85" s="1272" t="s">
        <v>21</v>
      </c>
      <c r="R85" s="1258" t="s">
        <v>24</v>
      </c>
      <c r="S85" s="1259" t="s">
        <v>24</v>
      </c>
      <c r="T85" s="1260" t="s">
        <v>24</v>
      </c>
      <c r="U85" s="1273" t="s">
        <v>21</v>
      </c>
      <c r="V85" s="1262" t="s">
        <v>24</v>
      </c>
      <c r="W85" s="1274" t="s">
        <v>21</v>
      </c>
      <c r="X85" s="1275" t="s">
        <v>21</v>
      </c>
      <c r="Y85" s="1276" t="s">
        <v>21</v>
      </c>
      <c r="Z85" s="1277" t="s">
        <v>21</v>
      </c>
      <c r="AA85" s="1267" t="s">
        <v>24</v>
      </c>
      <c r="AB85" s="1268" t="s">
        <v>24</v>
      </c>
      <c r="AC85" s="1269" t="s">
        <v>24</v>
      </c>
      <c r="AD85" s="1270" t="s">
        <v>24</v>
      </c>
    </row>
    <row r="86" spans="1:30" ht="12.75">
      <c r="A86" s="1279">
        <f>HYPERLINK("http://www.congressweb.com/nrln/bills/detail/id/17986","H.R.1559: Health Outcomes, Planning, &amp; Education (HOPE) For Alzheimer's Act Of 2015")</f>
        <v>0</v>
      </c>
      <c r="B86" s="1280" t="s">
        <v>23</v>
      </c>
      <c r="C86" s="1281" t="s">
        <v>0</v>
      </c>
      <c r="D86" s="1282" t="s">
        <v>24</v>
      </c>
      <c r="E86" s="1309" t="s">
        <v>21</v>
      </c>
      <c r="F86" s="1310" t="s">
        <v>21</v>
      </c>
      <c r="G86" s="1311" t="s">
        <v>21</v>
      </c>
      <c r="H86" s="1312" t="s">
        <v>21</v>
      </c>
      <c r="I86" s="1287" t="s">
        <v>24</v>
      </c>
      <c r="J86" s="1288" t="s">
        <v>24</v>
      </c>
      <c r="K86" s="1289" t="s">
        <v>24</v>
      </c>
      <c r="L86" s="1313" t="s">
        <v>21</v>
      </c>
      <c r="M86" s="1291" t="s">
        <v>24</v>
      </c>
      <c r="N86" s="1314" t="s">
        <v>21</v>
      </c>
      <c r="O86" s="1315" t="s">
        <v>21</v>
      </c>
      <c r="P86" s="1316" t="s">
        <v>21</v>
      </c>
      <c r="Q86" s="1317" t="s">
        <v>21</v>
      </c>
      <c r="R86" s="1296" t="s">
        <v>24</v>
      </c>
      <c r="S86" s="1318" t="s">
        <v>21</v>
      </c>
      <c r="T86" s="1298" t="s">
        <v>24</v>
      </c>
      <c r="U86" s="1319" t="s">
        <v>21</v>
      </c>
      <c r="V86" s="1320" t="s">
        <v>21</v>
      </c>
      <c r="W86" s="1321" t="s">
        <v>21</v>
      </c>
      <c r="X86" s="1322" t="s">
        <v>21</v>
      </c>
      <c r="Y86" s="1323" t="s">
        <v>21</v>
      </c>
      <c r="Z86" s="1324" t="s">
        <v>21</v>
      </c>
      <c r="AA86" s="1325" t="s">
        <v>21</v>
      </c>
      <c r="AB86" s="1306" t="s">
        <v>24</v>
      </c>
      <c r="AC86" s="1326" t="s">
        <v>21</v>
      </c>
      <c r="AD86" s="1327" t="s">
        <v>21</v>
      </c>
    </row>
    <row r="87" spans="1:30" ht="12.75">
      <c r="A87" s="1329">
        <f>HYPERLINK("http://www.congressweb.com/nrln/bills/detail/id/17918","H.R.1516: Ensuring Access to Quality Complex Rehabilitation Technology Act of 2015")</f>
        <v>0</v>
      </c>
      <c r="B87" s="1330" t="s">
        <v>23</v>
      </c>
      <c r="C87" s="1331" t="s">
        <v>0</v>
      </c>
      <c r="D87" s="1332" t="s">
        <v>24</v>
      </c>
      <c r="E87" s="1359" t="s">
        <v>21</v>
      </c>
      <c r="F87" s="1334" t="s">
        <v>24</v>
      </c>
      <c r="G87" s="1335" t="s">
        <v>24</v>
      </c>
      <c r="H87" s="1360" t="s">
        <v>21</v>
      </c>
      <c r="I87" s="1337" t="s">
        <v>24</v>
      </c>
      <c r="J87" s="1338" t="s">
        <v>24</v>
      </c>
      <c r="K87" s="1361" t="s">
        <v>21</v>
      </c>
      <c r="L87" s="1362" t="s">
        <v>21</v>
      </c>
      <c r="M87" s="1341" t="s">
        <v>24</v>
      </c>
      <c r="N87" s="1342" t="s">
        <v>24</v>
      </c>
      <c r="O87" s="1343" t="s">
        <v>24</v>
      </c>
      <c r="P87" s="1363" t="s">
        <v>21</v>
      </c>
      <c r="Q87" s="1345" t="s">
        <v>24</v>
      </c>
      <c r="R87" s="1346" t="s">
        <v>24</v>
      </c>
      <c r="S87" s="1364" t="s">
        <v>21</v>
      </c>
      <c r="T87" s="1348" t="s">
        <v>24</v>
      </c>
      <c r="U87" s="1349" t="s">
        <v>24</v>
      </c>
      <c r="V87" s="1350" t="s">
        <v>24</v>
      </c>
      <c r="W87" s="1365" t="s">
        <v>21</v>
      </c>
      <c r="X87" s="1366" t="s">
        <v>21</v>
      </c>
      <c r="Y87" s="1353" t="s">
        <v>24</v>
      </c>
      <c r="Z87" s="1354" t="s">
        <v>24</v>
      </c>
      <c r="AA87" s="1355" t="s">
        <v>24</v>
      </c>
      <c r="AB87" s="1356" t="s">
        <v>24</v>
      </c>
      <c r="AC87" s="1367" t="s">
        <v>21</v>
      </c>
      <c r="AD87" s="1358" t="s">
        <v>24</v>
      </c>
    </row>
    <row r="88" spans="1:30" ht="12.75">
      <c r="A88" s="1369">
        <f>HYPERLINK("http://www.congressweb.com/nrln/bills/detail/id/17903","H.R.1453: Ambulatory Surgery Center Quality and Access Act of 2015")</f>
        <v>0</v>
      </c>
      <c r="B88" s="1370" t="s">
        <v>23</v>
      </c>
      <c r="C88" s="1371" t="s">
        <v>0</v>
      </c>
      <c r="D88" s="1399" t="s">
        <v>21</v>
      </c>
      <c r="E88" s="1373" t="s">
        <v>24</v>
      </c>
      <c r="F88" s="1374" t="s">
        <v>24</v>
      </c>
      <c r="G88" s="1375" t="s">
        <v>24</v>
      </c>
      <c r="H88" s="1376" t="s">
        <v>24</v>
      </c>
      <c r="I88" s="1377" t="s">
        <v>24</v>
      </c>
      <c r="J88" s="1378" t="s">
        <v>24</v>
      </c>
      <c r="K88" s="1379" t="s">
        <v>24</v>
      </c>
      <c r="L88" s="1380" t="s">
        <v>24</v>
      </c>
      <c r="M88" s="1381" t="s">
        <v>24</v>
      </c>
      <c r="N88" s="1400" t="s">
        <v>21</v>
      </c>
      <c r="O88" s="1401" t="s">
        <v>21</v>
      </c>
      <c r="P88" s="1402" t="s">
        <v>21</v>
      </c>
      <c r="Q88" s="1385" t="s">
        <v>24</v>
      </c>
      <c r="R88" s="1386" t="s">
        <v>24</v>
      </c>
      <c r="S88" s="1403" t="s">
        <v>21</v>
      </c>
      <c r="T88" s="1388" t="s">
        <v>24</v>
      </c>
      <c r="U88" s="1404" t="s">
        <v>21</v>
      </c>
      <c r="V88" s="1390" t="s">
        <v>24</v>
      </c>
      <c r="W88" s="1391" t="s">
        <v>24</v>
      </c>
      <c r="X88" s="1392" t="s">
        <v>24</v>
      </c>
      <c r="Y88" s="1405" t="s">
        <v>21</v>
      </c>
      <c r="Z88" s="1394" t="s">
        <v>24</v>
      </c>
      <c r="AA88" s="1395" t="s">
        <v>24</v>
      </c>
      <c r="AB88" s="1396" t="s">
        <v>24</v>
      </c>
      <c r="AC88" s="1397" t="s">
        <v>24</v>
      </c>
      <c r="AD88" s="1398" t="s">
        <v>24</v>
      </c>
    </row>
    <row r="89" spans="1:30" ht="12.75">
      <c r="A89" s="1407">
        <f>HYPERLINK("http://www.congressweb.com/nrln/bills/detail/id/17904","H.R.1427: Medicare CGM ACCess Act of 2015")</f>
        <v>0</v>
      </c>
      <c r="B89" s="1408" t="s">
        <v>23</v>
      </c>
      <c r="C89" s="1409" t="s">
        <v>0</v>
      </c>
      <c r="D89" s="1410" t="s">
        <v>24</v>
      </c>
      <c r="E89" s="1437" t="s">
        <v>21</v>
      </c>
      <c r="F89" s="1438" t="s">
        <v>21</v>
      </c>
      <c r="G89" s="1413" t="s">
        <v>24</v>
      </c>
      <c r="H89" s="1439" t="s">
        <v>21</v>
      </c>
      <c r="I89" s="1415" t="s">
        <v>24</v>
      </c>
      <c r="J89" s="1416" t="s">
        <v>24</v>
      </c>
      <c r="K89" s="1440" t="s">
        <v>21</v>
      </c>
      <c r="L89" s="1441" t="s">
        <v>21</v>
      </c>
      <c r="M89" s="1442" t="s">
        <v>21</v>
      </c>
      <c r="N89" s="1420" t="s">
        <v>24</v>
      </c>
      <c r="O89" s="1443" t="s">
        <v>21</v>
      </c>
      <c r="P89" s="1444" t="s">
        <v>21</v>
      </c>
      <c r="Q89" s="1445" t="s">
        <v>21</v>
      </c>
      <c r="R89" s="1446" t="s">
        <v>21</v>
      </c>
      <c r="S89" s="1447" t="s">
        <v>21</v>
      </c>
      <c r="T89" s="1448" t="s">
        <v>21</v>
      </c>
      <c r="U89" s="1427" t="s">
        <v>24</v>
      </c>
      <c r="V89" s="1428" t="s">
        <v>24</v>
      </c>
      <c r="W89" s="1449" t="s">
        <v>21</v>
      </c>
      <c r="X89" s="1450" t="s">
        <v>21</v>
      </c>
      <c r="Y89" s="1451" t="s">
        <v>21</v>
      </c>
      <c r="Z89" s="1452" t="s">
        <v>21</v>
      </c>
      <c r="AA89" s="1433" t="s">
        <v>24</v>
      </c>
      <c r="AB89" s="1434" t="s">
        <v>24</v>
      </c>
      <c r="AC89" s="1453" t="s">
        <v>21</v>
      </c>
      <c r="AD89" s="1436" t="s">
        <v>24</v>
      </c>
    </row>
    <row r="90" spans="1:30" ht="12.75">
      <c r="A90" s="1455">
        <f>HYPERLINK("http://www.congressweb.com/nrln/bills/detail/id/17845","H.R.1343: Establish Benificiary Equity in the Hospital Readmissions Program Act of 2015")</f>
        <v>0</v>
      </c>
      <c r="B90" s="1456" t="s">
        <v>23</v>
      </c>
      <c r="C90" s="1457" t="s">
        <v>0</v>
      </c>
      <c r="D90" s="1458" t="s">
        <v>24</v>
      </c>
      <c r="E90" s="1459" t="s">
        <v>24</v>
      </c>
      <c r="F90" s="1460" t="s">
        <v>24</v>
      </c>
      <c r="G90" s="1461" t="s">
        <v>24</v>
      </c>
      <c r="H90" s="1485" t="s">
        <v>21</v>
      </c>
      <c r="I90" s="1463" t="s">
        <v>24</v>
      </c>
      <c r="J90" s="1464" t="s">
        <v>24</v>
      </c>
      <c r="K90" s="1465" t="s">
        <v>24</v>
      </c>
      <c r="L90" s="1466" t="s">
        <v>24</v>
      </c>
      <c r="M90" s="1467" t="s">
        <v>24</v>
      </c>
      <c r="N90" s="1468" t="s">
        <v>24</v>
      </c>
      <c r="O90" s="1469" t="s">
        <v>24</v>
      </c>
      <c r="P90" s="1470" t="s">
        <v>24</v>
      </c>
      <c r="Q90" s="1471" t="s">
        <v>24</v>
      </c>
      <c r="R90" s="1472" t="s">
        <v>24</v>
      </c>
      <c r="S90" s="1473" t="s">
        <v>24</v>
      </c>
      <c r="T90" s="1474" t="s">
        <v>24</v>
      </c>
      <c r="U90" s="1475" t="s">
        <v>24</v>
      </c>
      <c r="V90" s="1476" t="s">
        <v>24</v>
      </c>
      <c r="W90" s="1486" t="s">
        <v>21</v>
      </c>
      <c r="X90" s="1478" t="s">
        <v>24</v>
      </c>
      <c r="Y90" s="1479" t="s">
        <v>24</v>
      </c>
      <c r="Z90" s="1480" t="s">
        <v>24</v>
      </c>
      <c r="AA90" s="1481" t="s">
        <v>24</v>
      </c>
      <c r="AB90" s="1482" t="s">
        <v>24</v>
      </c>
      <c r="AC90" s="1483" t="s">
        <v>24</v>
      </c>
      <c r="AD90" s="1484" t="s">
        <v>24</v>
      </c>
    </row>
    <row r="91" spans="1:30" ht="12.75">
      <c r="A91" s="1488">
        <f>HYPERLINK("http://www.congressweb.com/nrln/bills/detail/id/17849","H.R.1342: Home Health Care Planning Improvement Act of 2015")</f>
        <v>0</v>
      </c>
      <c r="B91" s="1489" t="s">
        <v>23</v>
      </c>
      <c r="C91" s="1490" t="s">
        <v>0</v>
      </c>
      <c r="D91" s="1491" t="s">
        <v>24</v>
      </c>
      <c r="E91" s="1518" t="s">
        <v>21</v>
      </c>
      <c r="F91" s="1493" t="s">
        <v>24</v>
      </c>
      <c r="G91" s="1494" t="s">
        <v>24</v>
      </c>
      <c r="H91" s="1519" t="s">
        <v>21</v>
      </c>
      <c r="I91" s="1496" t="s">
        <v>24</v>
      </c>
      <c r="J91" s="1497" t="s">
        <v>24</v>
      </c>
      <c r="K91" s="1498" t="s">
        <v>24</v>
      </c>
      <c r="L91" s="1499" t="s">
        <v>24</v>
      </c>
      <c r="M91" s="1500" t="s">
        <v>24</v>
      </c>
      <c r="N91" s="1501" t="s">
        <v>24</v>
      </c>
      <c r="O91" s="1502" t="s">
        <v>24</v>
      </c>
      <c r="P91" s="1503" t="s">
        <v>24</v>
      </c>
      <c r="Q91" s="1520" t="s">
        <v>21</v>
      </c>
      <c r="R91" s="1505" t="s">
        <v>24</v>
      </c>
      <c r="S91" s="1506" t="s">
        <v>24</v>
      </c>
      <c r="T91" s="1507" t="s">
        <v>24</v>
      </c>
      <c r="U91" s="1508" t="s">
        <v>24</v>
      </c>
      <c r="V91" s="1509" t="s">
        <v>24</v>
      </c>
      <c r="W91" s="1521" t="s">
        <v>21</v>
      </c>
      <c r="X91" s="1511" t="s">
        <v>24</v>
      </c>
      <c r="Y91" s="1512" t="s">
        <v>24</v>
      </c>
      <c r="Z91" s="1513" t="s">
        <v>24</v>
      </c>
      <c r="AA91" s="1522" t="s">
        <v>21</v>
      </c>
      <c r="AB91" s="1515" t="s">
        <v>24</v>
      </c>
      <c r="AC91" s="1516" t="s">
        <v>24</v>
      </c>
      <c r="AD91" s="1517" t="s">
        <v>24</v>
      </c>
    </row>
    <row r="92" spans="1:30" ht="12.75">
      <c r="A92" s="1524">
        <f>HYPERLINK("http://www.congressweb.com/nrln/bills/detail/id/17795","H.R.1270: Restoring Access to Medication Act of 2015 ")</f>
        <v>0</v>
      </c>
      <c r="B92" s="1525" t="s">
        <v>23</v>
      </c>
      <c r="C92" s="1526" t="s">
        <v>0</v>
      </c>
      <c r="D92" s="1554" t="s">
        <v>21</v>
      </c>
      <c r="E92" s="1528" t="s">
        <v>24</v>
      </c>
      <c r="F92" s="1529" t="s">
        <v>24</v>
      </c>
      <c r="G92" s="1530" t="s">
        <v>24</v>
      </c>
      <c r="H92" s="1531" t="s">
        <v>24</v>
      </c>
      <c r="I92" s="1532" t="s">
        <v>24</v>
      </c>
      <c r="J92" s="1533" t="s">
        <v>24</v>
      </c>
      <c r="K92" s="1555" t="s">
        <v>21</v>
      </c>
      <c r="L92" s="1535" t="s">
        <v>24</v>
      </c>
      <c r="M92" s="1536" t="s">
        <v>24</v>
      </c>
      <c r="N92" s="1537" t="s">
        <v>24</v>
      </c>
      <c r="O92" s="1538" t="s">
        <v>24</v>
      </c>
      <c r="P92" s="1556" t="s">
        <v>21</v>
      </c>
      <c r="Q92" s="1540" t="s">
        <v>24</v>
      </c>
      <c r="R92" s="1541" t="s">
        <v>24</v>
      </c>
      <c r="S92" s="1542" t="s">
        <v>24</v>
      </c>
      <c r="T92" s="1543" t="s">
        <v>24</v>
      </c>
      <c r="U92" s="1557" t="s">
        <v>21</v>
      </c>
      <c r="V92" s="1545" t="s">
        <v>24</v>
      </c>
      <c r="W92" s="1546" t="s">
        <v>24</v>
      </c>
      <c r="X92" s="1547" t="s">
        <v>24</v>
      </c>
      <c r="Y92" s="1548" t="s">
        <v>24</v>
      </c>
      <c r="Z92" s="1549" t="s">
        <v>24</v>
      </c>
      <c r="AA92" s="1550" t="s">
        <v>24</v>
      </c>
      <c r="AB92" s="1551" t="s">
        <v>24</v>
      </c>
      <c r="AC92" s="1552" t="s">
        <v>24</v>
      </c>
      <c r="AD92" s="1553" t="s">
        <v>24</v>
      </c>
    </row>
    <row r="93" spans="1:30" ht="12.75">
      <c r="A93" s="1559">
        <f>HYPERLINK("http://www.congressweb.com/nrln/bills/detail/id/17802","H.R.1220: Removing Barriers to Colorectal Cancer Screening Act of 2015")</f>
        <v>0</v>
      </c>
      <c r="B93" s="1560" t="s">
        <v>23</v>
      </c>
      <c r="C93" s="1561" t="s">
        <v>0</v>
      </c>
      <c r="D93" s="1562" t="s">
        <v>24</v>
      </c>
      <c r="E93" s="1589" t="s">
        <v>21</v>
      </c>
      <c r="F93" s="1590" t="s">
        <v>21</v>
      </c>
      <c r="G93" s="1565" t="s">
        <v>24</v>
      </c>
      <c r="H93" s="1591" t="s">
        <v>21</v>
      </c>
      <c r="I93" s="1567" t="s">
        <v>24</v>
      </c>
      <c r="J93" s="1568" t="s">
        <v>24</v>
      </c>
      <c r="K93" s="1569" t="s">
        <v>24</v>
      </c>
      <c r="L93" s="1592" t="s">
        <v>21</v>
      </c>
      <c r="M93" s="1571" t="s">
        <v>24</v>
      </c>
      <c r="N93" s="1593" t="s">
        <v>21</v>
      </c>
      <c r="O93" s="1573" t="s">
        <v>24</v>
      </c>
      <c r="P93" s="1594" t="s">
        <v>21</v>
      </c>
      <c r="Q93" s="1595" t="s">
        <v>21</v>
      </c>
      <c r="R93" s="1596" t="s">
        <v>21</v>
      </c>
      <c r="S93" s="1597" t="s">
        <v>21</v>
      </c>
      <c r="T93" s="1598" t="s">
        <v>21</v>
      </c>
      <c r="U93" s="1579" t="s">
        <v>24</v>
      </c>
      <c r="V93" s="1580" t="s">
        <v>24</v>
      </c>
      <c r="W93" s="1599" t="s">
        <v>21</v>
      </c>
      <c r="X93" s="1600" t="s">
        <v>21</v>
      </c>
      <c r="Y93" s="1601" t="s">
        <v>21</v>
      </c>
      <c r="Z93" s="1602" t="s">
        <v>21</v>
      </c>
      <c r="AA93" s="1603" t="s">
        <v>21</v>
      </c>
      <c r="AB93" s="1586" t="s">
        <v>24</v>
      </c>
      <c r="AC93" s="1604" t="s">
        <v>21</v>
      </c>
      <c r="AD93" s="1605" t="s">
        <v>21</v>
      </c>
    </row>
    <row r="94" spans="1:30" ht="12.75">
      <c r="A94" s="1607">
        <f>HYPERLINK("http://www.congressweb.com/nrln/bills/detail/id/17677","H.R.975: Health Freedom for Seniors Act of 2015")</f>
        <v>0</v>
      </c>
      <c r="B94" s="1608" t="s">
        <v>23</v>
      </c>
      <c r="C94" s="1609" t="s">
        <v>0</v>
      </c>
      <c r="D94" s="1610" t="s">
        <v>24</v>
      </c>
      <c r="E94" s="1611" t="s">
        <v>24</v>
      </c>
      <c r="F94" s="1637" t="s">
        <v>21</v>
      </c>
      <c r="G94" s="1613" t="s">
        <v>24</v>
      </c>
      <c r="H94" s="1614" t="s">
        <v>24</v>
      </c>
      <c r="I94" s="1615" t="s">
        <v>24</v>
      </c>
      <c r="J94" s="1616" t="s">
        <v>24</v>
      </c>
      <c r="K94" s="1638" t="s">
        <v>21</v>
      </c>
      <c r="L94" s="1618" t="s">
        <v>24</v>
      </c>
      <c r="M94" s="1639" t="s">
        <v>21</v>
      </c>
      <c r="N94" s="1620" t="s">
        <v>24</v>
      </c>
      <c r="O94" s="1621" t="s">
        <v>24</v>
      </c>
      <c r="P94" s="1622" t="s">
        <v>24</v>
      </c>
      <c r="Q94" s="1623" t="s">
        <v>24</v>
      </c>
      <c r="R94" s="1624" t="s">
        <v>24</v>
      </c>
      <c r="S94" s="1625" t="s">
        <v>24</v>
      </c>
      <c r="T94" s="1626" t="s">
        <v>24</v>
      </c>
      <c r="U94" s="1627" t="s">
        <v>24</v>
      </c>
      <c r="V94" s="1628" t="s">
        <v>24</v>
      </c>
      <c r="W94" s="1629" t="s">
        <v>24</v>
      </c>
      <c r="X94" s="1630" t="s">
        <v>24</v>
      </c>
      <c r="Y94" s="1631" t="s">
        <v>24</v>
      </c>
      <c r="Z94" s="1632" t="s">
        <v>24</v>
      </c>
      <c r="AA94" s="1633" t="s">
        <v>24</v>
      </c>
      <c r="AB94" s="1634" t="s">
        <v>24</v>
      </c>
      <c r="AC94" s="1635" t="s">
        <v>24</v>
      </c>
      <c r="AD94" s="1636" t="s">
        <v>24</v>
      </c>
    </row>
    <row r="95" spans="1:30" ht="12.75">
      <c r="A95" s="1641">
        <f>HYPERLINK("http://www.congressweb.com/nrln/bills/detail/id/20074","H.R.842: Huntington's Disease Parity Act")</f>
        <v>0</v>
      </c>
      <c r="B95" s="1642" t="s">
        <v>23</v>
      </c>
      <c r="C95" s="1643" t="s">
        <v>0</v>
      </c>
      <c r="D95" s="1671" t="s">
        <v>21</v>
      </c>
      <c r="E95" s="1645" t="s">
        <v>24</v>
      </c>
      <c r="F95" s="1672" t="s">
        <v>21</v>
      </c>
      <c r="G95" s="1673" t="s">
        <v>21</v>
      </c>
      <c r="H95" s="1674" t="s">
        <v>21</v>
      </c>
      <c r="I95" s="1649" t="s">
        <v>24</v>
      </c>
      <c r="J95" s="1675" t="s">
        <v>21</v>
      </c>
      <c r="K95" s="1676" t="s">
        <v>21</v>
      </c>
      <c r="L95" s="1677" t="s">
        <v>21</v>
      </c>
      <c r="M95" s="1653" t="s">
        <v>24</v>
      </c>
      <c r="N95" s="1678" t="s">
        <v>21</v>
      </c>
      <c r="O95" s="1679" t="s">
        <v>21</v>
      </c>
      <c r="P95" s="1680" t="s">
        <v>21</v>
      </c>
      <c r="Q95" s="1681" t="s">
        <v>21</v>
      </c>
      <c r="R95" s="1682" t="s">
        <v>21</v>
      </c>
      <c r="S95" s="1659" t="s">
        <v>24</v>
      </c>
      <c r="T95" s="1683" t="s">
        <v>21</v>
      </c>
      <c r="U95" s="1661" t="s">
        <v>24</v>
      </c>
      <c r="V95" s="1684" t="s">
        <v>21</v>
      </c>
      <c r="W95" s="1685" t="s">
        <v>21</v>
      </c>
      <c r="X95" s="1686" t="s">
        <v>21</v>
      </c>
      <c r="Y95" s="1687" t="s">
        <v>21</v>
      </c>
      <c r="Z95" s="1688" t="s">
        <v>21</v>
      </c>
      <c r="AA95" s="1689" t="s">
        <v>21</v>
      </c>
      <c r="AB95" s="1690" t="s">
        <v>21</v>
      </c>
      <c r="AC95" s="1691" t="s">
        <v>21</v>
      </c>
      <c r="AD95" s="1692" t="s">
        <v>21</v>
      </c>
    </row>
    <row r="96" spans="1:30" ht="12.75">
      <c r="A96" s="1694">
        <f>HYPERLINK("http://www.congressweb.com/nrln/bills/detail/id/17621","H.R.793: Ensuring Seniors Access to Local Pharmacies Act of 2015")</f>
        <v>0</v>
      </c>
      <c r="B96" s="1695" t="s">
        <v>23</v>
      </c>
      <c r="C96" s="1696" t="s">
        <v>0</v>
      </c>
      <c r="D96" s="1697" t="s">
        <v>24</v>
      </c>
      <c r="E96" s="1698" t="s">
        <v>24</v>
      </c>
      <c r="F96" s="1699" t="s">
        <v>24</v>
      </c>
      <c r="G96" s="1700" t="s">
        <v>24</v>
      </c>
      <c r="H96" s="1701" t="s">
        <v>24</v>
      </c>
      <c r="I96" s="1702" t="s">
        <v>24</v>
      </c>
      <c r="J96" s="1703" t="s">
        <v>24</v>
      </c>
      <c r="K96" s="1704" t="s">
        <v>24</v>
      </c>
      <c r="L96" s="1705" t="s">
        <v>24</v>
      </c>
      <c r="M96" s="1706" t="s">
        <v>24</v>
      </c>
      <c r="N96" s="1707" t="s">
        <v>24</v>
      </c>
      <c r="O96" s="1708" t="s">
        <v>24</v>
      </c>
      <c r="P96" s="1709" t="s">
        <v>24</v>
      </c>
      <c r="Q96" s="1710" t="s">
        <v>24</v>
      </c>
      <c r="R96" s="1711" t="s">
        <v>24</v>
      </c>
      <c r="S96" s="1712" t="s">
        <v>24</v>
      </c>
      <c r="T96" s="1713" t="s">
        <v>24</v>
      </c>
      <c r="U96" s="1714" t="s">
        <v>24</v>
      </c>
      <c r="V96" s="1715" t="s">
        <v>24</v>
      </c>
      <c r="W96" s="1716" t="s">
        <v>24</v>
      </c>
      <c r="X96" s="1724" t="s">
        <v>21</v>
      </c>
      <c r="Y96" s="1718" t="s">
        <v>24</v>
      </c>
      <c r="Z96" s="1719" t="s">
        <v>24</v>
      </c>
      <c r="AA96" s="1720" t="s">
        <v>24</v>
      </c>
      <c r="AB96" s="1721" t="s">
        <v>24</v>
      </c>
      <c r="AC96" s="1722" t="s">
        <v>24</v>
      </c>
      <c r="AD96" s="1723" t="s">
        <v>24</v>
      </c>
    </row>
    <row r="97" spans="1:30" ht="12.75">
      <c r="A97" s="1726">
        <f>HYPERLINK("http://www.congressweb.com/nrln/bills/detail/id/17623","H.R.775: Medicare Access to Rehabilitation Services Act of 2015")</f>
        <v>0</v>
      </c>
      <c r="B97" s="1727" t="s">
        <v>23</v>
      </c>
      <c r="C97" s="1728" t="s">
        <v>0</v>
      </c>
      <c r="D97" s="1756" t="s">
        <v>21</v>
      </c>
      <c r="E97" s="1757" t="s">
        <v>21</v>
      </c>
      <c r="F97" s="1731" t="s">
        <v>24</v>
      </c>
      <c r="G97" s="1758" t="s">
        <v>21</v>
      </c>
      <c r="H97" s="1759" t="s">
        <v>21</v>
      </c>
      <c r="I97" s="1760" t="s">
        <v>21</v>
      </c>
      <c r="J97" s="1735" t="s">
        <v>24</v>
      </c>
      <c r="K97" s="1736" t="s">
        <v>24</v>
      </c>
      <c r="L97" s="1737" t="s">
        <v>24</v>
      </c>
      <c r="M97" s="1738" t="s">
        <v>24</v>
      </c>
      <c r="N97" s="1761" t="s">
        <v>21</v>
      </c>
      <c r="O97" s="1740" t="s">
        <v>24</v>
      </c>
      <c r="P97" s="1762" t="s">
        <v>21</v>
      </c>
      <c r="Q97" s="1763" t="s">
        <v>21</v>
      </c>
      <c r="R97" s="1743" t="s">
        <v>24</v>
      </c>
      <c r="S97" s="1744" t="s">
        <v>24</v>
      </c>
      <c r="T97" s="1764" t="s">
        <v>21</v>
      </c>
      <c r="U97" s="1746" t="s">
        <v>24</v>
      </c>
      <c r="V97" s="1747" t="s">
        <v>24</v>
      </c>
      <c r="W97" s="1765" t="s">
        <v>21</v>
      </c>
      <c r="X97" s="1749" t="s">
        <v>24</v>
      </c>
      <c r="Y97" s="1766" t="s">
        <v>21</v>
      </c>
      <c r="Z97" s="1767" t="s">
        <v>21</v>
      </c>
      <c r="AA97" s="1752" t="s">
        <v>24</v>
      </c>
      <c r="AB97" s="1768" t="s">
        <v>21</v>
      </c>
      <c r="AC97" s="1754" t="s">
        <v>24</v>
      </c>
      <c r="AD97" s="1755" t="s">
        <v>24</v>
      </c>
    </row>
    <row r="98" spans="1:30" ht="12.75">
      <c r="A98" s="1770">
        <f>HYPERLINK("http://www.congressweb.com/nrln/bills/detail/id/17622","H.R.771: Protecting Access to Diabetes Supplies Act of 2015")</f>
        <v>0</v>
      </c>
      <c r="B98" s="1771" t="s">
        <v>23</v>
      </c>
      <c r="C98" s="1772" t="s">
        <v>0</v>
      </c>
      <c r="D98" s="1773" t="s">
        <v>24</v>
      </c>
      <c r="E98" s="1774" t="s">
        <v>24</v>
      </c>
      <c r="F98" s="1775" t="s">
        <v>24</v>
      </c>
      <c r="G98" s="1776" t="s">
        <v>24</v>
      </c>
      <c r="H98" s="1777" t="s">
        <v>24</v>
      </c>
      <c r="I98" s="1778" t="s">
        <v>24</v>
      </c>
      <c r="J98" s="1779" t="s">
        <v>24</v>
      </c>
      <c r="K98" s="1780" t="s">
        <v>24</v>
      </c>
      <c r="L98" s="1781" t="s">
        <v>24</v>
      </c>
      <c r="M98" s="1782" t="s">
        <v>24</v>
      </c>
      <c r="N98" s="1783" t="s">
        <v>24</v>
      </c>
      <c r="O98" s="1800" t="s">
        <v>21</v>
      </c>
      <c r="P98" s="1785" t="s">
        <v>24</v>
      </c>
      <c r="Q98" s="1786" t="s">
        <v>24</v>
      </c>
      <c r="R98" s="1787" t="s">
        <v>24</v>
      </c>
      <c r="S98" s="1788" t="s">
        <v>24</v>
      </c>
      <c r="T98" s="1789" t="s">
        <v>24</v>
      </c>
      <c r="U98" s="1790" t="s">
        <v>24</v>
      </c>
      <c r="V98" s="1791" t="s">
        <v>24</v>
      </c>
      <c r="W98" s="1792" t="s">
        <v>24</v>
      </c>
      <c r="X98" s="1793" t="s">
        <v>24</v>
      </c>
      <c r="Y98" s="1794" t="s">
        <v>24</v>
      </c>
      <c r="Z98" s="1795" t="s">
        <v>24</v>
      </c>
      <c r="AA98" s="1796" t="s">
        <v>24</v>
      </c>
      <c r="AB98" s="1797" t="s">
        <v>24</v>
      </c>
      <c r="AC98" s="1798" t="s">
        <v>24</v>
      </c>
      <c r="AD98" s="1799" t="s">
        <v>24</v>
      </c>
    </row>
    <row r="99" spans="1:30" ht="12.75">
      <c r="A99" s="1802">
        <f>HYPERLINK("http://www.congressweb.com/nrln/bills/detail/id/17627","H.R.745: Medicare Ambulance Access, Fraud Prevention, and Reform Act of 2015")</f>
        <v>0</v>
      </c>
      <c r="B99" s="1803" t="s">
        <v>23</v>
      </c>
      <c r="C99" s="1804" t="s">
        <v>0</v>
      </c>
      <c r="D99" s="1805" t="s">
        <v>24</v>
      </c>
      <c r="E99" s="1806" t="s">
        <v>24</v>
      </c>
      <c r="F99" s="1807" t="s">
        <v>24</v>
      </c>
      <c r="G99" s="1808" t="s">
        <v>24</v>
      </c>
      <c r="H99" s="1809" t="s">
        <v>24</v>
      </c>
      <c r="I99" s="1810" t="s">
        <v>24</v>
      </c>
      <c r="J99" s="1811" t="s">
        <v>24</v>
      </c>
      <c r="K99" s="1812" t="s">
        <v>24</v>
      </c>
      <c r="L99" s="1813" t="s">
        <v>24</v>
      </c>
      <c r="M99" s="1814" t="s">
        <v>24</v>
      </c>
      <c r="N99" s="1832" t="s">
        <v>21</v>
      </c>
      <c r="O99" s="1816" t="s">
        <v>24</v>
      </c>
      <c r="P99" s="1833" t="s">
        <v>21</v>
      </c>
      <c r="Q99" s="1818" t="s">
        <v>24</v>
      </c>
      <c r="R99" s="1819" t="s">
        <v>24</v>
      </c>
      <c r="S99" s="1820" t="s">
        <v>24</v>
      </c>
      <c r="T99" s="1821" t="s">
        <v>24</v>
      </c>
      <c r="U99" s="1822" t="s">
        <v>24</v>
      </c>
      <c r="V99" s="1823" t="s">
        <v>24</v>
      </c>
      <c r="W99" s="1824" t="s">
        <v>24</v>
      </c>
      <c r="X99" s="1834" t="s">
        <v>21</v>
      </c>
      <c r="Y99" s="1826" t="s">
        <v>24</v>
      </c>
      <c r="Z99" s="1827" t="s">
        <v>24</v>
      </c>
      <c r="AA99" s="1828" t="s">
        <v>24</v>
      </c>
      <c r="AB99" s="1829" t="s">
        <v>24</v>
      </c>
      <c r="AC99" s="1830" t="s">
        <v>24</v>
      </c>
      <c r="AD99" s="1831" t="s">
        <v>24</v>
      </c>
    </row>
    <row r="100" spans="1:30" ht="12.75">
      <c r="A100" s="1836">
        <f>HYPERLINK("http://www.congressweb.com/nrln/bills/detail/id/17628","H.R.729: Medicare Demonstration of Coverage for Low Vision Devices Act of 2015")</f>
        <v>0</v>
      </c>
      <c r="B100" s="1837" t="s">
        <v>23</v>
      </c>
      <c r="C100" s="1838" t="s">
        <v>0</v>
      </c>
      <c r="D100" s="1839" t="s">
        <v>24</v>
      </c>
      <c r="E100" s="1840" t="s">
        <v>24</v>
      </c>
      <c r="F100" s="1841" t="s">
        <v>24</v>
      </c>
      <c r="G100" s="1842" t="s">
        <v>24</v>
      </c>
      <c r="H100" s="1843" t="s">
        <v>24</v>
      </c>
      <c r="I100" s="1844" t="s">
        <v>24</v>
      </c>
      <c r="J100" s="1845" t="s">
        <v>24</v>
      </c>
      <c r="K100" s="1846" t="s">
        <v>24</v>
      </c>
      <c r="L100" s="1866" t="s">
        <v>21</v>
      </c>
      <c r="M100" s="1848" t="s">
        <v>24</v>
      </c>
      <c r="N100" s="1849" t="s">
        <v>24</v>
      </c>
      <c r="O100" s="1867" t="s">
        <v>21</v>
      </c>
      <c r="P100" s="1868" t="s">
        <v>21</v>
      </c>
      <c r="Q100" s="1869" t="s">
        <v>21</v>
      </c>
      <c r="R100" s="1870" t="s">
        <v>21</v>
      </c>
      <c r="S100" s="1854" t="s">
        <v>24</v>
      </c>
      <c r="T100" s="1855" t="s">
        <v>24</v>
      </c>
      <c r="U100" s="1856" t="s">
        <v>24</v>
      </c>
      <c r="V100" s="1871" t="s">
        <v>21</v>
      </c>
      <c r="W100" s="1872" t="s">
        <v>21</v>
      </c>
      <c r="X100" s="1859" t="s">
        <v>24</v>
      </c>
      <c r="Y100" s="1860" t="s">
        <v>24</v>
      </c>
      <c r="Z100" s="1861" t="s">
        <v>24</v>
      </c>
      <c r="AA100" s="1862" t="s">
        <v>24</v>
      </c>
      <c r="AB100" s="1863" t="s">
        <v>24</v>
      </c>
      <c r="AC100" s="1864" t="s">
        <v>24</v>
      </c>
      <c r="AD100" s="1873" t="s">
        <v>21</v>
      </c>
    </row>
    <row r="101" spans="1:30" ht="12.75">
      <c r="A101" s="1875">
        <f>HYPERLINK("http://www.congressweb.com/nrln/bills/detail/id/17630","H.R.672: Rural Community Hospital Demonstration Extension Act of 2015")</f>
        <v>0</v>
      </c>
      <c r="B101" s="1876" t="s">
        <v>23</v>
      </c>
      <c r="C101" s="1877" t="s">
        <v>0</v>
      </c>
      <c r="D101" s="1878" t="s">
        <v>24</v>
      </c>
      <c r="E101" s="1879" t="s">
        <v>24</v>
      </c>
      <c r="F101" s="1880" t="s">
        <v>24</v>
      </c>
      <c r="G101" s="1881" t="s">
        <v>24</v>
      </c>
      <c r="H101" s="1882" t="s">
        <v>24</v>
      </c>
      <c r="I101" s="1883" t="s">
        <v>24</v>
      </c>
      <c r="J101" s="1884" t="s">
        <v>24</v>
      </c>
      <c r="K101" s="1885" t="s">
        <v>24</v>
      </c>
      <c r="L101" s="1886" t="s">
        <v>24</v>
      </c>
      <c r="M101" s="1887" t="s">
        <v>24</v>
      </c>
      <c r="N101" s="1888" t="s">
        <v>24</v>
      </c>
      <c r="O101" s="1889" t="s">
        <v>24</v>
      </c>
      <c r="P101" s="1890" t="s">
        <v>24</v>
      </c>
      <c r="Q101" s="1891" t="s">
        <v>24</v>
      </c>
      <c r="R101" s="1892" t="s">
        <v>24</v>
      </c>
      <c r="S101" s="1893" t="s">
        <v>24</v>
      </c>
      <c r="T101" s="1894" t="s">
        <v>24</v>
      </c>
      <c r="U101" s="1895" t="s">
        <v>24</v>
      </c>
      <c r="V101" s="1896" t="s">
        <v>24</v>
      </c>
      <c r="W101" s="1897" t="s">
        <v>24</v>
      </c>
      <c r="X101" s="1898" t="s">
        <v>24</v>
      </c>
      <c r="Y101" s="1899" t="s">
        <v>24</v>
      </c>
      <c r="Z101" s="1900" t="s">
        <v>24</v>
      </c>
      <c r="AA101" s="1901" t="s">
        <v>24</v>
      </c>
      <c r="AB101" s="1902" t="s">
        <v>24</v>
      </c>
      <c r="AC101" s="1903" t="s">
        <v>24</v>
      </c>
      <c r="AD101" s="1904" t="s">
        <v>24</v>
      </c>
    </row>
    <row r="102" spans="1:30" ht="12.75">
      <c r="A102" s="1906">
        <f>HYPERLINK("http://www.congressweb.com/nrln/bills/detail/id/17632","H.R.663: Rural Hospital Access Act of 2015")</f>
        <v>0</v>
      </c>
      <c r="B102" s="1907" t="s">
        <v>23</v>
      </c>
      <c r="C102" s="1908" t="s">
        <v>0</v>
      </c>
      <c r="D102" s="1909" t="s">
        <v>24</v>
      </c>
      <c r="E102" s="1910" t="s">
        <v>24</v>
      </c>
      <c r="F102" s="1911" t="s">
        <v>24</v>
      </c>
      <c r="G102" s="1912" t="s">
        <v>24</v>
      </c>
      <c r="H102" s="1913" t="s">
        <v>24</v>
      </c>
      <c r="I102" s="1914" t="s">
        <v>24</v>
      </c>
      <c r="J102" s="1915" t="s">
        <v>24</v>
      </c>
      <c r="K102" s="1916" t="s">
        <v>24</v>
      </c>
      <c r="L102" s="1917" t="s">
        <v>24</v>
      </c>
      <c r="M102" s="1918" t="s">
        <v>24</v>
      </c>
      <c r="N102" s="1919" t="s">
        <v>24</v>
      </c>
      <c r="O102" s="1920" t="s">
        <v>24</v>
      </c>
      <c r="P102" s="1921" t="s">
        <v>24</v>
      </c>
      <c r="Q102" s="1922" t="s">
        <v>24</v>
      </c>
      <c r="R102" s="1923" t="s">
        <v>24</v>
      </c>
      <c r="S102" s="1924" t="s">
        <v>24</v>
      </c>
      <c r="T102" s="1925" t="s">
        <v>24</v>
      </c>
      <c r="U102" s="1926" t="s">
        <v>24</v>
      </c>
      <c r="V102" s="1927" t="s">
        <v>24</v>
      </c>
      <c r="W102" s="1936" t="s">
        <v>21</v>
      </c>
      <c r="X102" s="1929" t="s">
        <v>24</v>
      </c>
      <c r="Y102" s="1930" t="s">
        <v>24</v>
      </c>
      <c r="Z102" s="1931" t="s">
        <v>24</v>
      </c>
      <c r="AA102" s="1932" t="s">
        <v>24</v>
      </c>
      <c r="AB102" s="1933" t="s">
        <v>24</v>
      </c>
      <c r="AC102" s="1934" t="s">
        <v>24</v>
      </c>
      <c r="AD102" s="1935" t="s">
        <v>24</v>
      </c>
    </row>
    <row r="103" spans="1:30" ht="12.75">
      <c r="A103" s="1938">
        <f>HYPERLINK("http://www.congressweb.com/nrln/bills/detail/id/17612","H.R.628: Steve Gleason Act of 2015")</f>
        <v>0</v>
      </c>
      <c r="B103" s="1939" t="s">
        <v>23</v>
      </c>
      <c r="C103" s="1940" t="s">
        <v>0</v>
      </c>
      <c r="D103" s="1941" t="s">
        <v>24</v>
      </c>
      <c r="E103" s="1942" t="s">
        <v>24</v>
      </c>
      <c r="F103" s="1943" t="s">
        <v>24</v>
      </c>
      <c r="G103" s="1944" t="s">
        <v>24</v>
      </c>
      <c r="H103" s="1945" t="s">
        <v>24</v>
      </c>
      <c r="I103" s="1946" t="s">
        <v>24</v>
      </c>
      <c r="J103" s="1947" t="s">
        <v>24</v>
      </c>
      <c r="K103" s="1948" t="s">
        <v>24</v>
      </c>
      <c r="L103" s="1949" t="s">
        <v>24</v>
      </c>
      <c r="M103" s="1950" t="s">
        <v>24</v>
      </c>
      <c r="N103" s="1951" t="s">
        <v>24</v>
      </c>
      <c r="O103" s="1952" t="s">
        <v>24</v>
      </c>
      <c r="P103" s="1968" t="s">
        <v>21</v>
      </c>
      <c r="Q103" s="1954" t="s">
        <v>24</v>
      </c>
      <c r="R103" s="1955" t="s">
        <v>24</v>
      </c>
      <c r="S103" s="1956" t="s">
        <v>24</v>
      </c>
      <c r="T103" s="1957" t="s">
        <v>24</v>
      </c>
      <c r="U103" s="1958" t="s">
        <v>24</v>
      </c>
      <c r="V103" s="1959" t="s">
        <v>24</v>
      </c>
      <c r="W103" s="1960" t="s">
        <v>24</v>
      </c>
      <c r="X103" s="1961" t="s">
        <v>24</v>
      </c>
      <c r="Y103" s="1962" t="s">
        <v>24</v>
      </c>
      <c r="Z103" s="1963" t="s">
        <v>24</v>
      </c>
      <c r="AA103" s="1964" t="s">
        <v>24</v>
      </c>
      <c r="AB103" s="1965" t="s">
        <v>24</v>
      </c>
      <c r="AC103" s="1966" t="s">
        <v>24</v>
      </c>
      <c r="AD103" s="1967" t="s">
        <v>24</v>
      </c>
    </row>
    <row r="104" spans="1:30" ht="12.75">
      <c r="A104" s="1970">
        <f>HYPERLINK("http://www.congressweb.com/nrln/bills/detail/id/17553","H.R.605: Medicare Home Infusion Site of Care Act of 2015")</f>
        <v>0</v>
      </c>
      <c r="B104" s="1971" t="s">
        <v>23</v>
      </c>
      <c r="C104" s="1972" t="s">
        <v>0</v>
      </c>
      <c r="D104" s="1973" t="s">
        <v>24</v>
      </c>
      <c r="E104" s="1974" t="s">
        <v>24</v>
      </c>
      <c r="F104" s="1975" t="s">
        <v>24</v>
      </c>
      <c r="G104" s="1976" t="s">
        <v>24</v>
      </c>
      <c r="H104" s="1977" t="s">
        <v>24</v>
      </c>
      <c r="I104" s="1978" t="s">
        <v>24</v>
      </c>
      <c r="J104" s="1979" t="s">
        <v>24</v>
      </c>
      <c r="K104" s="1980" t="s">
        <v>24</v>
      </c>
      <c r="L104" s="1981" t="s">
        <v>24</v>
      </c>
      <c r="M104" s="1982" t="s">
        <v>24</v>
      </c>
      <c r="N104" s="2000" t="s">
        <v>21</v>
      </c>
      <c r="O104" s="1984" t="s">
        <v>24</v>
      </c>
      <c r="P104" s="1985" t="s">
        <v>24</v>
      </c>
      <c r="Q104" s="1986" t="s">
        <v>24</v>
      </c>
      <c r="R104" s="1987" t="s">
        <v>24</v>
      </c>
      <c r="S104" s="2001" t="s">
        <v>21</v>
      </c>
      <c r="T104" s="1989" t="s">
        <v>24</v>
      </c>
      <c r="U104" s="1990" t="s">
        <v>24</v>
      </c>
      <c r="V104" s="1991" t="s">
        <v>24</v>
      </c>
      <c r="W104" s="2002" t="s">
        <v>21</v>
      </c>
      <c r="X104" s="2003" t="s">
        <v>21</v>
      </c>
      <c r="Y104" s="2004" t="s">
        <v>21</v>
      </c>
      <c r="Z104" s="1995" t="s">
        <v>24</v>
      </c>
      <c r="AA104" s="1996" t="s">
        <v>24</v>
      </c>
      <c r="AB104" s="1997" t="s">
        <v>24</v>
      </c>
      <c r="AC104" s="1998" t="s">
        <v>24</v>
      </c>
      <c r="AD104" s="1999" t="s">
        <v>24</v>
      </c>
    </row>
    <row r="105" spans="1:30" ht="12.75">
      <c r="A105" s="2006">
        <f>HYPERLINK("http://www.congressweb.com/nrln/bills/detail/id/17550","H.R.592: Pharmacy and Medically Underserved Areas Enhancement Act of 2015")</f>
        <v>0</v>
      </c>
      <c r="B105" s="2007" t="s">
        <v>23</v>
      </c>
      <c r="C105" s="2008" t="s">
        <v>0</v>
      </c>
      <c r="D105" s="2036" t="s">
        <v>21</v>
      </c>
      <c r="E105" s="2037" t="s">
        <v>21</v>
      </c>
      <c r="F105" s="2038" t="s">
        <v>21</v>
      </c>
      <c r="G105" s="2012" t="s">
        <v>24</v>
      </c>
      <c r="H105" s="2039" t="s">
        <v>21</v>
      </c>
      <c r="I105" s="2040" t="s">
        <v>21</v>
      </c>
      <c r="J105" s="2041" t="s">
        <v>21</v>
      </c>
      <c r="K105" s="2016" t="s">
        <v>24</v>
      </c>
      <c r="L105" s="2042" t="s">
        <v>21</v>
      </c>
      <c r="M105" s="2043" t="s">
        <v>21</v>
      </c>
      <c r="N105" s="2044" t="s">
        <v>21</v>
      </c>
      <c r="O105" s="2045" t="s">
        <v>21</v>
      </c>
      <c r="P105" s="2046" t="s">
        <v>21</v>
      </c>
      <c r="Q105" s="2047" t="s">
        <v>21</v>
      </c>
      <c r="R105" s="2048" t="s">
        <v>21</v>
      </c>
      <c r="S105" s="2024" t="s">
        <v>24</v>
      </c>
      <c r="T105" s="2049" t="s">
        <v>21</v>
      </c>
      <c r="U105" s="2050" t="s">
        <v>21</v>
      </c>
      <c r="V105" s="2051" t="s">
        <v>21</v>
      </c>
      <c r="W105" s="2052" t="s">
        <v>21</v>
      </c>
      <c r="X105" s="2053" t="s">
        <v>21</v>
      </c>
      <c r="Y105" s="2054" t="s">
        <v>21</v>
      </c>
      <c r="Z105" s="2055" t="s">
        <v>21</v>
      </c>
      <c r="AA105" s="2032" t="s">
        <v>24</v>
      </c>
      <c r="AB105" s="2033" t="s">
        <v>24</v>
      </c>
      <c r="AC105" s="2056" t="s">
        <v>21</v>
      </c>
      <c r="AD105" s="2035" t="s">
        <v>24</v>
      </c>
    </row>
    <row r="106" spans="1:30" ht="12.75">
      <c r="A106" s="2058">
        <f>HYPERLINK("http://www.congressweb.com/nrln/bills/detail/id/17461","H.R.494: Competitive Health Insurance Reform Act of 2015")</f>
        <v>0</v>
      </c>
      <c r="B106" s="2059" t="s">
        <v>23</v>
      </c>
      <c r="C106" s="2060" t="s">
        <v>0</v>
      </c>
      <c r="D106" s="2061" t="s">
        <v>24</v>
      </c>
      <c r="E106" s="2062" t="s">
        <v>24</v>
      </c>
      <c r="F106" s="2063" t="s">
        <v>24</v>
      </c>
      <c r="G106" s="2064" t="s">
        <v>24</v>
      </c>
      <c r="H106" s="2065" t="s">
        <v>24</v>
      </c>
      <c r="I106" s="2066" t="s">
        <v>24</v>
      </c>
      <c r="J106" s="2067" t="s">
        <v>24</v>
      </c>
      <c r="K106" s="2068" t="s">
        <v>24</v>
      </c>
      <c r="L106" s="2069" t="s">
        <v>24</v>
      </c>
      <c r="M106" s="2070" t="s">
        <v>24</v>
      </c>
      <c r="N106" s="2071" t="s">
        <v>24</v>
      </c>
      <c r="O106" s="2072" t="s">
        <v>24</v>
      </c>
      <c r="P106" s="2073" t="s">
        <v>24</v>
      </c>
      <c r="Q106" s="2074" t="s">
        <v>24</v>
      </c>
      <c r="R106" s="2075" t="s">
        <v>24</v>
      </c>
      <c r="S106" s="2076" t="s">
        <v>24</v>
      </c>
      <c r="T106" s="2077" t="s">
        <v>24</v>
      </c>
      <c r="U106" s="2078" t="s">
        <v>24</v>
      </c>
      <c r="V106" s="2079" t="s">
        <v>24</v>
      </c>
      <c r="W106" s="2080" t="s">
        <v>24</v>
      </c>
      <c r="X106" s="2081" t="s">
        <v>24</v>
      </c>
      <c r="Y106" s="2082" t="s">
        <v>24</v>
      </c>
      <c r="Z106" s="2083" t="s">
        <v>24</v>
      </c>
      <c r="AA106" s="2084" t="s">
        <v>24</v>
      </c>
      <c r="AB106" s="2085" t="s">
        <v>24</v>
      </c>
      <c r="AC106" s="2086" t="s">
        <v>24</v>
      </c>
      <c r="AD106" s="2087" t="s">
        <v>24</v>
      </c>
    </row>
    <row r="107" spans="1:30" ht="12.75">
      <c r="A107" s="2089">
        <f>HYPERLINK("http://www.congressweb.com/nrln/bills/detail/id/18350","H.R.290: Creating Access to Rehabilitation for Every Senior (CARES) Act of 2015")</f>
        <v>0</v>
      </c>
      <c r="B107" s="2090" t="s">
        <v>23</v>
      </c>
      <c r="C107" s="2091" t="s">
        <v>0</v>
      </c>
      <c r="D107" s="2092" t="s">
        <v>24</v>
      </c>
      <c r="E107" s="2093" t="s">
        <v>24</v>
      </c>
      <c r="F107" s="2094" t="s">
        <v>24</v>
      </c>
      <c r="G107" s="2095" t="s">
        <v>24</v>
      </c>
      <c r="H107" s="2096" t="s">
        <v>24</v>
      </c>
      <c r="I107" s="2097" t="s">
        <v>24</v>
      </c>
      <c r="J107" s="2098" t="s">
        <v>24</v>
      </c>
      <c r="K107" s="2099" t="s">
        <v>24</v>
      </c>
      <c r="L107" s="2100" t="s">
        <v>24</v>
      </c>
      <c r="M107" s="2119" t="s">
        <v>21</v>
      </c>
      <c r="N107" s="2120" t="s">
        <v>21</v>
      </c>
      <c r="O107" s="2103" t="s">
        <v>24</v>
      </c>
      <c r="P107" s="2104" t="s">
        <v>24</v>
      </c>
      <c r="Q107" s="2105" t="s">
        <v>24</v>
      </c>
      <c r="R107" s="2106" t="s">
        <v>24</v>
      </c>
      <c r="S107" s="2107" t="s">
        <v>24</v>
      </c>
      <c r="T107" s="2108" t="s">
        <v>24</v>
      </c>
      <c r="U107" s="2109" t="s">
        <v>24</v>
      </c>
      <c r="V107" s="2110" t="s">
        <v>24</v>
      </c>
      <c r="W107" s="2121" t="s">
        <v>21</v>
      </c>
      <c r="X107" s="2112" t="s">
        <v>24</v>
      </c>
      <c r="Y107" s="2113" t="s">
        <v>24</v>
      </c>
      <c r="Z107" s="2114" t="s">
        <v>24</v>
      </c>
      <c r="AA107" s="2115" t="s">
        <v>24</v>
      </c>
      <c r="AB107" s="2116" t="s">
        <v>24</v>
      </c>
      <c r="AC107" s="2117" t="s">
        <v>24</v>
      </c>
      <c r="AD107" s="2118" t="s">
        <v>24</v>
      </c>
    </row>
    <row r="108" spans="1:30" ht="12.75">
      <c r="A108" s="2123">
        <f>HYPERLINK("http://www.congressweb.com/nrln/bills/detail/id/17329","H.R.284: Medicare DMPOS Competitive Bidding Improvement Act of 2015")</f>
        <v>0</v>
      </c>
      <c r="B108" s="2124" t="s">
        <v>23</v>
      </c>
      <c r="C108" s="2125" t="s">
        <v>0</v>
      </c>
      <c r="D108" s="2126" t="s">
        <v>24</v>
      </c>
      <c r="E108" s="2127" t="s">
        <v>24</v>
      </c>
      <c r="F108" s="2128" t="s">
        <v>24</v>
      </c>
      <c r="G108" s="2153" t="s">
        <v>21</v>
      </c>
      <c r="H108" s="2130" t="s">
        <v>24</v>
      </c>
      <c r="I108" s="2131" t="s">
        <v>24</v>
      </c>
      <c r="J108" s="2132" t="s">
        <v>24</v>
      </c>
      <c r="K108" s="2133" t="s">
        <v>24</v>
      </c>
      <c r="L108" s="2134" t="s">
        <v>24</v>
      </c>
      <c r="M108" s="2154" t="s">
        <v>21</v>
      </c>
      <c r="N108" s="2136" t="s">
        <v>24</v>
      </c>
      <c r="O108" s="2155" t="s">
        <v>21</v>
      </c>
      <c r="P108" s="2138" t="s">
        <v>24</v>
      </c>
      <c r="Q108" s="2139" t="s">
        <v>24</v>
      </c>
      <c r="R108" s="2140" t="s">
        <v>24</v>
      </c>
      <c r="S108" s="2141" t="s">
        <v>24</v>
      </c>
      <c r="T108" s="2142" t="s">
        <v>24</v>
      </c>
      <c r="U108" s="2143" t="s">
        <v>24</v>
      </c>
      <c r="V108" s="2144" t="s">
        <v>24</v>
      </c>
      <c r="W108" s="2145" t="s">
        <v>24</v>
      </c>
      <c r="X108" s="2146" t="s">
        <v>24</v>
      </c>
      <c r="Y108" s="2147" t="s">
        <v>24</v>
      </c>
      <c r="Z108" s="2148" t="s">
        <v>24</v>
      </c>
      <c r="AA108" s="2149" t="s">
        <v>24</v>
      </c>
      <c r="AB108" s="2150" t="s">
        <v>24</v>
      </c>
      <c r="AC108" s="2151" t="s">
        <v>24</v>
      </c>
      <c r="AD108" s="2152" t="s">
        <v>24</v>
      </c>
    </row>
    <row r="109" spans="1:30" ht="12.75">
      <c r="A109" s="2157">
        <f>HYPERLINK("http://www.congressweb.com/nrln/bills/detail/id/18349","H.R.169: Critical Access Hospital Relief Act of 2015")</f>
        <v>0</v>
      </c>
      <c r="B109" s="2158" t="s">
        <v>23</v>
      </c>
      <c r="C109" s="2159" t="s">
        <v>0</v>
      </c>
      <c r="D109" s="2160" t="s">
        <v>24</v>
      </c>
      <c r="E109" s="2161" t="s">
        <v>24</v>
      </c>
      <c r="F109" s="2187" t="s">
        <v>21</v>
      </c>
      <c r="G109" s="2163" t="s">
        <v>24</v>
      </c>
      <c r="H109" s="2164" t="s">
        <v>24</v>
      </c>
      <c r="I109" s="2165" t="s">
        <v>24</v>
      </c>
      <c r="J109" s="2166" t="s">
        <v>24</v>
      </c>
      <c r="K109" s="2167" t="s">
        <v>24</v>
      </c>
      <c r="L109" s="2168" t="s">
        <v>24</v>
      </c>
      <c r="M109" s="2169" t="s">
        <v>24</v>
      </c>
      <c r="N109" s="2170" t="s">
        <v>24</v>
      </c>
      <c r="O109" s="2171" t="s">
        <v>24</v>
      </c>
      <c r="P109" s="2172" t="s">
        <v>24</v>
      </c>
      <c r="Q109" s="2173" t="s">
        <v>24</v>
      </c>
      <c r="R109" s="2174" t="s">
        <v>24</v>
      </c>
      <c r="S109" s="2175" t="s">
        <v>24</v>
      </c>
      <c r="T109" s="2176" t="s">
        <v>24</v>
      </c>
      <c r="U109" s="2177" t="s">
        <v>24</v>
      </c>
      <c r="V109" s="2178" t="s">
        <v>24</v>
      </c>
      <c r="W109" s="2188" t="s">
        <v>21</v>
      </c>
      <c r="X109" s="2180" t="s">
        <v>24</v>
      </c>
      <c r="Y109" s="2181" t="s">
        <v>24</v>
      </c>
      <c r="Z109" s="2182" t="s">
        <v>24</v>
      </c>
      <c r="AA109" s="2183" t="s">
        <v>24</v>
      </c>
      <c r="AB109" s="2184" t="s">
        <v>24</v>
      </c>
      <c r="AC109" s="2185" t="s">
        <v>24</v>
      </c>
      <c r="AD109" s="2186" t="s">
        <v>24</v>
      </c>
    </row>
    <row r="110" spans="1:30" ht="12.75">
      <c r="A110" s="2190" t="s">
        <v>152</v>
      </c>
      <c r="B110" s="2191" t="s">
        <v>68</v>
      </c>
      <c r="C110" s="2192" t="s">
        <v>0</v>
      </c>
      <c r="D110" s="2193" t="s">
        <v>5</v>
      </c>
      <c r="E110" s="2194" t="s">
        <v>5</v>
      </c>
      <c r="F110" s="2195" t="s">
        <v>5</v>
      </c>
      <c r="G110" s="2196" t="s">
        <v>5</v>
      </c>
      <c r="H110" s="2197" t="s">
        <v>5</v>
      </c>
      <c r="I110" s="2198" t="s">
        <v>5</v>
      </c>
      <c r="J110" s="2199" t="s">
        <v>5</v>
      </c>
      <c r="K110" s="2200" t="s">
        <v>5</v>
      </c>
      <c r="L110" s="2201" t="s">
        <v>5</v>
      </c>
      <c r="M110" s="2202" t="s">
        <v>5</v>
      </c>
      <c r="N110" s="2203" t="s">
        <v>5</v>
      </c>
      <c r="O110" s="2204" t="s">
        <v>5</v>
      </c>
      <c r="P110" s="2205" t="s">
        <v>5</v>
      </c>
      <c r="Q110" s="2206" t="s">
        <v>5</v>
      </c>
      <c r="R110" s="2207" t="s">
        <v>5</v>
      </c>
      <c r="S110" s="2208" t="s">
        <v>5</v>
      </c>
      <c r="T110" s="2209" t="s">
        <v>5</v>
      </c>
      <c r="U110" s="2210" t="s">
        <v>5</v>
      </c>
      <c r="V110" s="2211" t="s">
        <v>5</v>
      </c>
      <c r="W110" s="2212" t="s">
        <v>5</v>
      </c>
      <c r="X110" s="2213" t="s">
        <v>5</v>
      </c>
      <c r="Y110" s="2214" t="s">
        <v>5</v>
      </c>
      <c r="Z110" s="2215" t="s">
        <v>5</v>
      </c>
      <c r="AA110" s="2216" t="s">
        <v>5</v>
      </c>
      <c r="AB110" s="2217" t="s">
        <v>5</v>
      </c>
      <c r="AC110" s="2218" t="s">
        <v>5</v>
      </c>
      <c r="AD110" s="2219" t="s">
        <v>5</v>
      </c>
    </row>
    <row r="111" spans="1:30" ht="12.75">
      <c r="A111" s="2221">
        <f>HYPERLINK("http://www.congressweb.com/nrln/votes/detail/id/4598","H R 2146: Defending Public Safety Employees' Retirement Act")</f>
        <v>0</v>
      </c>
      <c r="B111" s="2222" t="s">
        <v>70</v>
      </c>
      <c r="C111" s="2223" t="s">
        <v>36</v>
      </c>
      <c r="D111" s="2251" t="s">
        <v>71</v>
      </c>
      <c r="E111" s="2252" t="s">
        <v>73</v>
      </c>
      <c r="F111" s="2253" t="s">
        <v>71</v>
      </c>
      <c r="G111" s="2254" t="s">
        <v>71</v>
      </c>
      <c r="H111" s="2255" t="s">
        <v>73</v>
      </c>
      <c r="I111" s="2256" t="s">
        <v>71</v>
      </c>
      <c r="J111" s="2257" t="s">
        <v>71</v>
      </c>
      <c r="K111" s="2258" t="s">
        <v>73</v>
      </c>
      <c r="L111" s="2259" t="s">
        <v>73</v>
      </c>
      <c r="M111" s="2260" t="s">
        <v>73</v>
      </c>
      <c r="N111" s="2261" t="s">
        <v>73</v>
      </c>
      <c r="O111" s="2262" t="s">
        <v>71</v>
      </c>
      <c r="P111" s="2263" t="s">
        <v>154</v>
      </c>
      <c r="Q111" s="2264" t="s">
        <v>73</v>
      </c>
      <c r="R111" s="2265" t="s">
        <v>71</v>
      </c>
      <c r="S111" s="2266" t="s">
        <v>71</v>
      </c>
      <c r="T111" s="2267" t="s">
        <v>71</v>
      </c>
      <c r="U111" s="2268" t="s">
        <v>73</v>
      </c>
      <c r="V111" s="2269" t="s">
        <v>73</v>
      </c>
      <c r="W111" s="2270" t="s">
        <v>73</v>
      </c>
      <c r="X111" s="2271" t="s">
        <v>73</v>
      </c>
      <c r="Y111" s="2272" t="s">
        <v>73</v>
      </c>
      <c r="Z111" s="2273" t="s">
        <v>71</v>
      </c>
      <c r="AA111" s="2274" t="s">
        <v>73</v>
      </c>
      <c r="AB111" s="2275" t="s">
        <v>71</v>
      </c>
      <c r="AC111" s="2276" t="s">
        <v>71</v>
      </c>
      <c r="AD111" s="2277" t="s">
        <v>71</v>
      </c>
    </row>
    <row r="112" spans="1:30" ht="12.75">
      <c r="A112" s="2279">
        <f>HYPERLINK("http://www.congressweb.com/nrln/votes/detail/id/4486","H R 2: Medicare Access and CHIP Reauthorization Act of 2015 ")</f>
        <v>0</v>
      </c>
      <c r="B112" s="2280" t="s">
        <v>5</v>
      </c>
      <c r="C112" s="2281" t="s">
        <v>36</v>
      </c>
      <c r="D112" s="2282" t="s">
        <v>71</v>
      </c>
      <c r="E112" s="2283" t="s">
        <v>71</v>
      </c>
      <c r="F112" s="2284" t="s">
        <v>71</v>
      </c>
      <c r="G112" s="2285" t="s">
        <v>71</v>
      </c>
      <c r="H112" s="2286" t="s">
        <v>71</v>
      </c>
      <c r="I112" s="2287" t="s">
        <v>73</v>
      </c>
      <c r="J112" s="2288" t="s">
        <v>71</v>
      </c>
      <c r="K112" s="2289" t="s">
        <v>71</v>
      </c>
      <c r="L112" s="2290" t="s">
        <v>71</v>
      </c>
      <c r="M112" s="2291" t="s">
        <v>71</v>
      </c>
      <c r="N112" s="2292" t="s">
        <v>71</v>
      </c>
      <c r="O112" s="2293" t="s">
        <v>71</v>
      </c>
      <c r="P112" s="2294" t="s">
        <v>73</v>
      </c>
      <c r="Q112" s="2295" t="s">
        <v>71</v>
      </c>
      <c r="R112" s="2296" t="s">
        <v>71</v>
      </c>
      <c r="S112" s="2297" t="s">
        <v>71</v>
      </c>
      <c r="T112" s="2298" t="s">
        <v>71</v>
      </c>
      <c r="U112" s="2299" t="s">
        <v>71</v>
      </c>
      <c r="V112" s="2300" t="s">
        <v>71</v>
      </c>
      <c r="W112" s="2301" t="s">
        <v>71</v>
      </c>
      <c r="X112" s="2302" t="s">
        <v>71</v>
      </c>
      <c r="Y112" s="2303" t="s">
        <v>71</v>
      </c>
      <c r="Z112" s="2304" t="s">
        <v>71</v>
      </c>
      <c r="AA112" s="2305" t="s">
        <v>71</v>
      </c>
      <c r="AB112" s="2306" t="s">
        <v>71</v>
      </c>
      <c r="AC112" s="2307" t="s">
        <v>71</v>
      </c>
      <c r="AD112" s="2308"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