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<sst xmlns="http://schemas.openxmlformats.org/spreadsheetml/2006/main" count="495" uniqueCount="131">
  <si>
    <t/>
  </si>
  <si>
    <t>NRLN Report  - NE 114th Congress Legislative Bill Report Card</t>
  </si>
  <si>
    <t>The bills on this Report Card are supported or opposed by the National Retiree Legislative Network in the 114th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</si>
  <si>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</si>
  <si>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</si>
  <si>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</si>
  <si>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</si>
  <si>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</si>
  <si>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superceded by another bill of higher relationship to he NRLN  legislative agenda.</t>
  </si>
  <si>
    <t>S.1349, S.1347, S.1253, S.1083, S.971, S.626, S.506, S.349, S.149, S.141, H.R.3308, H.R.2507, H.R.2506, H.R.2505, H.R.2196, H.R.1221, H.R.1190, H.R.1018, H.R.876, H.R.696, H.R.670, H.R.556, H.R.380, H.R.244, H.R.160</t>
  </si>
  <si>
    <t>Details on these bills, listed or not,  may be found on Congress.gov</t>
  </si>
  <si>
    <t>Bills have live links to more information</t>
  </si>
  <si>
    <t>Yes=Supports NRLN</t>
  </si>
  <si>
    <t>Senate Bills for the 114th Congress (2015 - 2016) -- Supported by the NRLN (Dec 2016)</t>
  </si>
  <si>
    <t>NRLN Position</t>
  </si>
  <si>
    <t>Comment</t>
  </si>
  <si>
    <t>NE Sen. Fischer</t>
  </si>
  <si>
    <t>NE Sen. Sasse</t>
  </si>
  <si>
    <t>S.2505: Savers Act of 2016</t>
  </si>
  <si>
    <t>Oppose</t>
  </si>
  <si>
    <t>AA</t>
  </si>
  <si>
    <t>No</t>
  </si>
  <si>
    <t>Yes</t>
  </si>
  <si>
    <t>S.2214: Cody Miller Patient Medication Information Act</t>
  </si>
  <si>
    <t>Support</t>
  </si>
  <si>
    <t>S.2148: Protecting Medicare Beneficiaries Act of 2015</t>
  </si>
  <si>
    <t xml:space="preserve">S.2147: Pension Accountability Act </t>
  </si>
  <si>
    <t>S.2023: Prescription Drug Affordability Act of 2015</t>
  </si>
  <si>
    <t>S.2019: Preserve Access to Affordable Generics Act</t>
  </si>
  <si>
    <t>S.1926: Protecting Access to Lifesaving Screenings Act (PALS Act)</t>
  </si>
  <si>
    <t>S.1884: Medicare Prescription Drug Savings and Choice Act of 2015</t>
  </si>
  <si>
    <t>S.1790: Safe and Affordable Prescription Drugs Act of 2015</t>
  </si>
  <si>
    <t>S.1631: Keep Our Pension Promises Act</t>
  </si>
  <si>
    <t>S.1566: Cancer Drug Coverage Parity Act of 2015</t>
  </si>
  <si>
    <t>S.1465: Furthering Access to Stroke Telemedicine Act (FAST Act)</t>
  </si>
  <si>
    <t xml:space="preserve">S.1461: A bill to provide for the extension of the enforcement instruction on supervision requirements for outpatient therapeutic services in critical access and small rural hospitals through 2015. </t>
  </si>
  <si>
    <t>BP Law</t>
  </si>
  <si>
    <t xml:space="preserve">S.1362: A bill to amend title XI of the Social Security Act to clarify waiver authority regarding programs of all-inclusive care for the elderly (PACE programs). </t>
  </si>
  <si>
    <t>S.1345: Access to Quality Diabetes Education Act of 2015</t>
  </si>
  <si>
    <t>S.1190: Ensuring Seniors Access to Local Pharmacies Act of 2015</t>
  </si>
  <si>
    <t>S.1131: Medicare Diabetes Prevention Act of 2015</t>
  </si>
  <si>
    <t>S.1013: Ensuring Access to Quality Complex Rehabilitation Technology Act of 2015</t>
  </si>
  <si>
    <t>S.984: Steve Gleason Act of 2015</t>
  </si>
  <si>
    <t>S.968: Huntington's Disease Parity Act</t>
  </si>
  <si>
    <t>S.857: Health Outcomes, Planning, &amp; Education (HOPE) For Alzheimer's Act Of 2015</t>
  </si>
  <si>
    <t>S.843: Improving Access to Medicare Coverage Act of 2015</t>
  </si>
  <si>
    <t>S.804: Medicare CGM ACCess Act of 2015</t>
  </si>
  <si>
    <t>S.776: Medication Therapy Management Empowerment Act of 2015</t>
  </si>
  <si>
    <t>S.709: Restoring Access to Medication Act of 2015</t>
  </si>
  <si>
    <t>S.704: Community Based Independence for Seniors Act</t>
  </si>
  <si>
    <t>S.688: Establish Benificiary Equity in the Hospital Readmissions Program Act of 2015</t>
  </si>
  <si>
    <t>S.648: Medicare Formulary Improvement Act of 2015</t>
  </si>
  <si>
    <t>S.624: Removing Barriers to Colorectal Cancer Screening Act of 2015</t>
  </si>
  <si>
    <t>S.607: Rural Community Hospital Demonstration Extension Act of 2015</t>
  </si>
  <si>
    <t xml:space="preserve">S.578: Home Health Care Planning Improvement Act of 2015 </t>
  </si>
  <si>
    <t>S.539: Medicare Access to Rehabilitation Services Act of 2015</t>
  </si>
  <si>
    <t>S.377: Medicare Ambulance Access, Fraud Prevention, and Reform Act of 2015</t>
  </si>
  <si>
    <t xml:space="preserve">S.332: Rural Hospital Access Act of 2015 </t>
  </si>
  <si>
    <t>S.315: Hearing Aid Assistance Tax Credit Act of 2015</t>
  </si>
  <si>
    <t>S.314: Pharmacy and Medically Underserved Areas Enhancement Act of 2015</t>
  </si>
  <si>
    <t>S.275: Medicare Home Infusion Site of Care Act of 201</t>
  </si>
  <si>
    <t>S.258: Critical Access Hospital Relief Act of 2015</t>
  </si>
  <si>
    <t>S.192: Older Americans Act Reauthorization Act of 2015</t>
  </si>
  <si>
    <t>S.148: Medicare DMPOS Competitive Bidding Improvement Act of 2015</t>
  </si>
  <si>
    <t>S.131: Fair and Immediate Release of Generic Drugs Act of 2015</t>
  </si>
  <si>
    <t>S.122: Safe and Affordable Drugs from Canada Act of 2015</t>
  </si>
  <si>
    <t>S.31: Medicare Prescription Drug Price Negotiation Act of 2015</t>
  </si>
  <si>
    <t>Senate Votes for the 114th Congress (2015 - 2016)</t>
  </si>
  <si>
    <t>Against NRLN</t>
  </si>
  <si>
    <t>H.R. 2146: Defending Public Safety Employees' Retirement Act</t>
  </si>
  <si>
    <t>Opposed</t>
  </si>
  <si>
    <t>Yea</t>
  </si>
  <si>
    <t>H.R. 2: Medicare Access and CHIP Reauthorization Act of 2015</t>
  </si>
  <si>
    <t>Nay</t>
  </si>
  <si>
    <t>House Bills for the 114th Congress (2015 - 2016) -- Supported by the NRLN (Dec 2016)</t>
  </si>
  <si>
    <t>NE 01 Rep. Fortenberry</t>
  </si>
  <si>
    <t>NE 02 Rep. Ashford</t>
  </si>
  <si>
    <t>NE 03 Rep. Smith</t>
  </si>
  <si>
    <t xml:space="preserve">H.R.4642: Diabetic Eye Disease Prevention Act of 2016 </t>
  </si>
  <si>
    <t>H.R.4294: Savers Act of 2016</t>
  </si>
  <si>
    <t>H.R.4207: MEDICARE FAIR DRUG PRICING ACT OF 2015</t>
  </si>
  <si>
    <t xml:space="preserve">H.R.4029: Pension Accountability Act  </t>
  </si>
  <si>
    <t xml:space="preserve">H.R.3779: To restrict the inclusion of social security account numbers on documents sent by mail by the Federal Government, and for other purposes. </t>
  </si>
  <si>
    <t>H.R.3696: Medicare Premium Fairness Act of 2015</t>
  </si>
  <si>
    <t>H.R.3513: Prescription Drug Affordability Act of 2015</t>
  </si>
  <si>
    <t>H.R.3339: Protecting Access to Lifesaving Screenings Act (PALS Act)</t>
  </si>
  <si>
    <t>None</t>
  </si>
  <si>
    <t>H.R.3261: Medicare Prescription Drug Savings and Choice Act of 2015</t>
  </si>
  <si>
    <t>H.R.3243: To amend title XI of the Social Security Act to clarify waiver authority regarding programs of all-inclusive care for the elderly (PACE programs)</t>
  </si>
  <si>
    <t>H.R.3061: Medicare Prescription Drug Price Negotiation Act of 2015</t>
  </si>
  <si>
    <t>H.R.2878: To provide for the extension of the enforcement instruction on supervision requirements for outpatient therapeutic services in critical access and small rural hospitals through 2015</t>
  </si>
  <si>
    <t>H.R.2844:  Keep Our Pension Promises Act</t>
  </si>
  <si>
    <t xml:space="preserve">H.R.2799: Furthering Access to Stroke Telemedicine Act (FAST Act)  </t>
  </si>
  <si>
    <t>H.R.2739: Cancer Drug Coverage Parity Act of 2015</t>
  </si>
  <si>
    <t>H.R.2704: Community Based Independence for Seniors Act of 2015</t>
  </si>
  <si>
    <t>H.R.2623:  Personal Drug Importation Fairness Act of 2015</t>
  </si>
  <si>
    <t>H.R.2228: Safe and Affordable Drugs From Canada Act of 2015</t>
  </si>
  <si>
    <t xml:space="preserve">H.R.2102: Medicare Diabetes Prevention Act of 2015 </t>
  </si>
  <si>
    <t>H.R.1882: Hearing Aid Assistance Tax Credit Act of 2015</t>
  </si>
  <si>
    <t>H.R.1726:  Access to Quality Diabetes Education Act of 2015</t>
  </si>
  <si>
    <t xml:space="preserve">H.R.1686:  Preventing Diabetes in Medicare Act of 2015 </t>
  </si>
  <si>
    <t>H.R.1608: Lymphedema Treatment Act</t>
  </si>
  <si>
    <t>H.R.1600: Patients' Access to Treatments Act of 2015</t>
  </si>
  <si>
    <t>H.R.1571:  Improving Access to Medicare Coverage Act of 2015</t>
  </si>
  <si>
    <t>H.R.1559: Health Outcomes, Planning, &amp; Education (HOPE) For Alzheimer's Act Of 2015</t>
  </si>
  <si>
    <t>H.R.1516: Ensuring Access to Quality Complex Rehabilitation Technology Act of 2015</t>
  </si>
  <si>
    <t>H.R.1453: Ambulatory Surgery Center Quality and Access Act of 2015</t>
  </si>
  <si>
    <t>H.R.1427: Medicare CGM ACCess Act of 2015</t>
  </si>
  <si>
    <t>H.R.1343: Establish Benificiary Equity in the Hospital Readmissions Program Act of 2015</t>
  </si>
  <si>
    <t>H.R.1342: Home Health Care Planning Improvement Act of 2015</t>
  </si>
  <si>
    <t xml:space="preserve">H.R.1270: Restoring Access to Medication Act of 2015 </t>
  </si>
  <si>
    <t>H.R.1220: Removing Barriers to Colorectal Cancer Screening Act of 2015</t>
  </si>
  <si>
    <t>H.R.975: Health Freedom for Seniors Act of 2015</t>
  </si>
  <si>
    <t>H.R.842: Huntington's Disease Parity Act</t>
  </si>
  <si>
    <t>H.R.793: Ensuring Seniors Access to Local Pharmacies Act of 2015</t>
  </si>
  <si>
    <t>H.R.775: Medicare Access to Rehabilitation Services Act of 2015</t>
  </si>
  <si>
    <t>H.R.771: Protecting Access to Diabetes Supplies Act of 2015</t>
  </si>
  <si>
    <t>H.R.745: Medicare Ambulance Access, Fraud Prevention, and Reform Act of 2015</t>
  </si>
  <si>
    <t>H.R.729: Medicare Demonstration of Coverage for Low Vision Devices Act of 2015</t>
  </si>
  <si>
    <t>H.R.672: Rural Community Hospital Demonstration Extension Act of 2015</t>
  </si>
  <si>
    <t>H.R.663: Rural Hospital Access Act of 2015</t>
  </si>
  <si>
    <t>H.R.628: Steve Gleason Act of 2015</t>
  </si>
  <si>
    <t>H.R.605: Medicare Home Infusion Site of Care Act of 2015</t>
  </si>
  <si>
    <t>H.R.592: Pharmacy and Medically Underserved Areas Enhancement Act of 2015</t>
  </si>
  <si>
    <t>H.R.494: Competitive Health Insurance Reform Act of 2015</t>
  </si>
  <si>
    <t>H.R.290: Creating Access to Rehabilitation for Every Senior (CARES) Act of 2015</t>
  </si>
  <si>
    <t>H.R.284: Medicare DMPOS Competitive Bidding Improvement Act of 2015</t>
  </si>
  <si>
    <t>H.R.169: Critical Access Hospital Relief Act of 2015</t>
  </si>
  <si>
    <t>House Votes for the 114th Congress (2015 - 2016)</t>
  </si>
  <si>
    <t>H R 2146: Defending Public Safety Employees' Retirement Act</t>
  </si>
  <si>
    <t xml:space="preserve">H R 2: Medicare Access and CHIP Reauthorization Act of 2015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</si>
</sst>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
    <font>
      <sz val="10"/>
      <name val="Arial"/>
      <family val="0"/>
    </font>
    <font>
      <b/>
      <sz val="10"/>
      <name val="Arial"/>
      <family val="0"/>
    </font>
    <font>
      <u val="single"/>
      <sz val="10"/>
      <color indexed="12"/>
      <name val="Arial"/>
      <family val="0"/>
    </font>
    <font>
      <b/>
      <sz val="14"/>
      <name val="Arial"/>
      <family val="0"/>
    </font>
    <font>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7">
    <xf numFmtId="0" fontId="0" fillId="0" borderId="0" xfId="0" applyAlignment="1">
      <alignment/>
    </xf>
    <xf numFmtId="164"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164" fontId="1" fillId="0" borderId="0" xfId="0" applyFont="1" applyAlignment="1">
      <alignment/>
    </xf>
    <xf numFmtId="0" fontId="0" fillId="0" borderId="0" xfId="0" applyFont="1" applyAlignment="1">
      <alignment wrapText="1"/>
    </xf>
    <xf numFmtId="0" fontId="0"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2" fillId="0" borderId="0" xfId="0" applyFont="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2" borderId="1" xfId="0" applyFont="1" applyBorder="1" applyAlignment="1">
      <alignment/>
    </xf>
    <xf numFmtId="0" fontId="3"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3"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0" xfId="0" applyFont="1" applyAlignment="1">
      <alignment/>
    </xf>
    <xf numFmtId="0" fontId="4" fillId="0" borderId="0" xfId="0" applyFont="1" applyAlignment="1">
      <alignment/>
    </xf>
    <xf numFmtId="0" fontId="3" fillId="0" borderId="1" xfId="0" applyFont="1" applyBorder="1" applyAlignment="1">
      <alignment/>
    </xf>
    <xf numFmtId="0" fontId="1" fillId="2"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0" xfId="0" applyFont="1" applyAlignment="1">
      <alignment/>
    </xf>
    <xf numFmtId="0" fontId="1" fillId="0" borderId="1" xfId="0" applyFont="1" applyBorder="1" applyAlignment="1">
      <alignment wrapText="1"/>
    </xf>
    <xf numFmtId="0" fontId="1" fillId="3"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112"/>
  <sheetViews>
    <sheetView tabSelected="1" workbookViewId="0" topLeftCell="A1">
      <selection activeCell="A1" sqref="A1"/>
    </sheetView>
  </sheetViews>
  <sheetFormatPr defaultColWidth="9.140625" defaultRowHeight="12.75"/>
  <cols>
    <col min="1" max="1" width="60.00390625" style="0" customWidth="1"/>
    <col min="12" max="12" width="10.00390625" style="0" customWidth="1"/>
  </cols>
  <sheetData>
    <row r="1" ht="12.75"/>
    <row r="2" spans="1:12" ht="24.75" customHeight="1">
      <c r="A2" s="2" t="s">
        <v>0</v>
      </c>
      <c r="B2" s="3" t="s">
        <v>1</v>
      </c>
      <c r="C2" s="4" t="s">
        <v>0</v>
      </c>
      <c r="D2" s="5" t="s">
        <v>0</v>
      </c>
      <c r="E2" s="6" t="s">
        <v>0</v>
      </c>
      <c r="F2" s="7" t="s">
        <v>0</v>
      </c>
      <c r="G2" s="8" t="s">
        <v>0</v>
      </c>
      <c r="H2" s="9" t="s">
        <v>0</v>
      </c>
      <c r="I2" s="10" t="s">
        <v>0</v>
      </c>
      <c r="J2" s="11" t="s">
        <v>0</v>
      </c>
      <c r="K2" s="12" t="s">
        <v>0</v>
      </c>
      <c r="L2" s="13">
        <v>42733</v>
      </c>
    </row>
    <row r="3" ht="45" customHeight="1">
      <c r="A3" s="14" t="s">
        <v>2</v>
      </c>
    </row>
    <row r="4" ht="34.5" customHeight="1">
      <c r="A4" s="15" t="s">
        <v>3</v>
      </c>
    </row>
    <row r="5" spans="1:3" ht="45" customHeight="1">
      <c r="A5" s="16" t="s">
        <v>6</v>
      </c>
      <c r="B5" s="17" t="s">
        <v>0</v>
      </c>
      <c r="C5" s="18" t="s">
        <v>5</v>
      </c>
    </row>
    <row r="6" spans="1:3" ht="12.75">
      <c r="A6" s="19" t="s">
        <v>7</v>
      </c>
      <c r="B6" s="20" t="s">
        <v>0</v>
      </c>
      <c r="C6" s="21" t="s">
        <v>5</v>
      </c>
    </row>
    <row r="7" spans="1:3" ht="12.75">
      <c r="A7" t="s">
        <v>8</v>
      </c>
      <c r="C7" t="s">
        <v>5</v>
      </c>
    </row>
    <row r="8" spans="1:3" ht="30" customHeight="1">
      <c r="A8" s="22" t="s">
        <v>9</v>
      </c>
      <c r="B8" s="23" t="s">
        <v>0</v>
      </c>
      <c r="C8" s="24" t="s">
        <v>5</v>
      </c>
    </row>
    <row r="9" spans="1:3" ht="12.75">
      <c r="A9" s="25">
        <f>HYPERLINK("https://www.congress.gov/search?q=%7B%22source%22%3A%22legislation%22%2C%22congress%22%3A114%7D","Details on these bills, listed or not, may be found on Congress.gov")</f>
        <v>0</v>
      </c>
      <c r="C9" t="s">
        <v>5</v>
      </c>
    </row>
    <row r="10" spans="1:5" ht="30" customHeight="1">
      <c r="A10" s="32" t="s">
        <v>11</v>
      </c>
      <c r="B10" s="31" t="s">
        <v>12</v>
      </c>
      <c r="C10" s="28" t="s">
        <v>0</v>
      </c>
      <c r="D10" s="29" t="s">
        <v>0</v>
      </c>
      <c r="E10" s="30" t="s">
        <v>5</v>
      </c>
    </row>
    <row r="11" spans="1:5" ht="12.75">
      <c r="A11" s="33" t="s">
        <v>13</v>
      </c>
      <c r="B11" s="34" t="s">
        <v>14</v>
      </c>
      <c r="C11" s="35" t="s">
        <v>15</v>
      </c>
      <c r="D11" s="36" t="s">
        <v>16</v>
      </c>
      <c r="E11" s="37" t="s">
        <v>17</v>
      </c>
    </row>
    <row r="12" spans="1:5" ht="12.75">
      <c r="A12" s="39">
        <f>HYPERLINK("http://www.congressweb.com/nrln/bills/detail/id/20012","S.2505: Savers Act of 2016")</f>
        <v>0</v>
      </c>
      <c r="B12" s="40" t="s">
        <v>19</v>
      </c>
      <c r="C12" s="41" t="s">
        <v>20</v>
      </c>
      <c r="D12" s="42" t="s">
        <v>21</v>
      </c>
      <c r="E12" s="44" t="s">
        <v>22</v>
      </c>
    </row>
    <row r="13" spans="1:5" ht="12.75">
      <c r="A13" s="46">
        <f>HYPERLINK("http://www.congressweb.com/nrln/bills/detail/id/19706","S.2214: Cody Miller Patient Medication Information Act")</f>
        <v>0</v>
      </c>
      <c r="B13" s="47" t="s">
        <v>24</v>
      </c>
      <c r="C13" s="48" t="s">
        <v>0</v>
      </c>
      <c r="D13" s="49" t="s">
        <v>21</v>
      </c>
      <c r="E13" s="50" t="s">
        <v>21</v>
      </c>
    </row>
    <row r="14" spans="1:5" ht="12.75">
      <c r="A14" s="52">
        <f>HYPERLINK("http://www.congressweb.com/nrln/bills/detail/id/19581","S.2148: Protecting Medicare Beneficiaries Act of 2015")</f>
        <v>0</v>
      </c>
      <c r="B14" s="53" t="s">
        <v>24</v>
      </c>
      <c r="C14" s="54" t="s">
        <v>0</v>
      </c>
      <c r="D14" s="55" t="s">
        <v>21</v>
      </c>
      <c r="E14" s="56" t="s">
        <v>21</v>
      </c>
    </row>
    <row r="15" spans="1:5" ht="12.75">
      <c r="A15" s="58">
        <f>HYPERLINK("http://www.congressweb.com/nrln/bills/detail/id/19660","S.2147: Pension Accountability Act ")</f>
        <v>0</v>
      </c>
      <c r="B15" s="59" t="s">
        <v>24</v>
      </c>
      <c r="C15" s="60" t="s">
        <v>0</v>
      </c>
      <c r="D15" s="63" t="s">
        <v>22</v>
      </c>
      <c r="E15" s="62" t="s">
        <v>21</v>
      </c>
    </row>
    <row r="16" spans="1:5" ht="12.75">
      <c r="A16" s="65">
        <f>HYPERLINK("http://www.congressweb.com/nrln/bills/detail/id/19456","S.2023: Prescription Drug Affordability Act of 2015")</f>
        <v>0</v>
      </c>
      <c r="B16" s="66" t="s">
        <v>24</v>
      </c>
      <c r="C16" s="67" t="s">
        <v>20</v>
      </c>
      <c r="D16" s="68" t="s">
        <v>21</v>
      </c>
      <c r="E16" s="69" t="s">
        <v>21</v>
      </c>
    </row>
    <row r="17" spans="1:5" ht="12.75">
      <c r="A17" s="71">
        <f>HYPERLINK("http://www.congressweb.com/nrln/bills/detail/id/19457","S.2019: Preserve Access to Affordable Generics Act")</f>
        <v>0</v>
      </c>
      <c r="B17" s="72" t="s">
        <v>24</v>
      </c>
      <c r="C17" s="73" t="s">
        <v>20</v>
      </c>
      <c r="D17" s="74" t="s">
        <v>21</v>
      </c>
      <c r="E17" s="75" t="s">
        <v>21</v>
      </c>
    </row>
    <row r="18" spans="1:5" ht="12.75">
      <c r="A18" s="77">
        <f>HYPERLINK("http://www.congressweb.com/nrln/bills/detail/id/19331","S.1926: Protecting Access to Lifesaving Screenings Act (PALS Act)")</f>
        <v>0</v>
      </c>
      <c r="B18" s="78" t="s">
        <v>24</v>
      </c>
      <c r="C18" s="79" t="s">
        <v>0</v>
      </c>
      <c r="D18" s="80" t="s">
        <v>21</v>
      </c>
      <c r="E18" s="81" t="s">
        <v>21</v>
      </c>
    </row>
    <row r="19" spans="1:5" ht="12.75">
      <c r="A19" s="83">
        <f>HYPERLINK("http://www.congressweb.com/nrln/bills/detail/id/19301","S.1884: Medicare Prescription Drug Savings and Choice Act of 2015")</f>
        <v>0</v>
      </c>
      <c r="B19" s="84" t="s">
        <v>24</v>
      </c>
      <c r="C19" s="85" t="s">
        <v>20</v>
      </c>
      <c r="D19" s="86" t="s">
        <v>21</v>
      </c>
      <c r="E19" s="87" t="s">
        <v>21</v>
      </c>
    </row>
    <row r="20" spans="1:5" ht="12.75">
      <c r="A20" s="89">
        <f>HYPERLINK("http://www.congressweb.com/nrln/bills/detail/id/19489","S.1790: Safe and Affordable Prescription Drugs Act of 2015")</f>
        <v>0</v>
      </c>
      <c r="B20" s="90" t="s">
        <v>24</v>
      </c>
      <c r="C20" s="91" t="s">
        <v>20</v>
      </c>
      <c r="D20" s="92" t="s">
        <v>21</v>
      </c>
      <c r="E20" s="93" t="s">
        <v>21</v>
      </c>
    </row>
    <row r="21" spans="1:5" ht="12.75">
      <c r="A21" s="95">
        <f>HYPERLINK("http://www.congressweb.com/nrln/bills/detail/id/18626","S.1631: Keep Our Pension Promises Act")</f>
        <v>0</v>
      </c>
      <c r="B21" s="96" t="s">
        <v>24</v>
      </c>
      <c r="C21" s="97" t="s">
        <v>0</v>
      </c>
      <c r="D21" s="98" t="s">
        <v>21</v>
      </c>
      <c r="E21" s="99" t="s">
        <v>21</v>
      </c>
    </row>
    <row r="22" spans="1:5" ht="12.75">
      <c r="A22" s="101">
        <f>HYPERLINK("http://www.congressweb.com/nrln/bills/detail/id/18545","S.1566: Cancer Drug Coverage Parity Act of 2015")</f>
        <v>0</v>
      </c>
      <c r="B22" s="102" t="s">
        <v>24</v>
      </c>
      <c r="C22" s="103" t="s">
        <v>0</v>
      </c>
      <c r="D22" s="104" t="s">
        <v>21</v>
      </c>
      <c r="E22" s="105" t="s">
        <v>21</v>
      </c>
    </row>
    <row r="23" spans="1:5" ht="12.75">
      <c r="A23" s="107">
        <f>HYPERLINK("http://www.congressweb.com/nrln/bills/detail/id/18434","S.1465: Furthering Access to Stroke Telemedicine Act (FAST Act)")</f>
        <v>0</v>
      </c>
      <c r="B23" s="108" t="s">
        <v>24</v>
      </c>
      <c r="C23" s="109" t="s">
        <v>0</v>
      </c>
      <c r="D23" s="110" t="s">
        <v>21</v>
      </c>
      <c r="E23" s="111" t="s">
        <v>21</v>
      </c>
    </row>
    <row r="24" spans="1:5" ht="12.75">
      <c r="A24" s="113">
        <f>HYPERLINK("http://www.congressweb.com/nrln/bills/detail/id/18432","S.1461: A bill to provide for the extension of the enforcement instruction on supervision requirements for outpatient therapeutic services in critical access and small rural hospitals through 2015. ")</f>
        <v>0</v>
      </c>
      <c r="B24" s="114" t="s">
        <v>24</v>
      </c>
      <c r="C24" s="115" t="s">
        <v>36</v>
      </c>
      <c r="D24" s="116" t="s">
        <v>21</v>
      </c>
      <c r="E24" s="117" t="s">
        <v>21</v>
      </c>
    </row>
    <row r="25" spans="1:5" ht="12.75">
      <c r="A25" s="119">
        <f>HYPERLINK("http://www.congressweb.com/nrln/bills/detail/id/18399","S.1362: A bill to amend title XI of the Social Security Act to clarify waiver authority regarding programs of all-inclusive care for the elderly (PACE programs). ")</f>
        <v>0</v>
      </c>
      <c r="B25" s="120" t="s">
        <v>24</v>
      </c>
      <c r="C25" s="121" t="s">
        <v>36</v>
      </c>
      <c r="D25" s="122" t="s">
        <v>21</v>
      </c>
      <c r="E25" s="123" t="s">
        <v>21</v>
      </c>
    </row>
    <row r="26" spans="1:5" ht="12.75">
      <c r="A26" s="125">
        <f>HYPERLINK("http://www.congressweb.com/nrln/bills/detail/id/20247","S.1345: Access to Quality Diabetes Education Act of 2015")</f>
        <v>0</v>
      </c>
      <c r="B26" s="126" t="s">
        <v>24</v>
      </c>
      <c r="C26" s="127" t="s">
        <v>0</v>
      </c>
      <c r="D26" s="128" t="s">
        <v>21</v>
      </c>
      <c r="E26" s="129" t="s">
        <v>21</v>
      </c>
    </row>
    <row r="27" spans="1:5" ht="12.75">
      <c r="A27" s="131">
        <f>HYPERLINK("http://www.congressweb.com/nrln/bills/detail/id/18292","S.1190: Ensuring Seniors Access to Local Pharmacies Act of 2015")</f>
        <v>0</v>
      </c>
      <c r="B27" s="132" t="s">
        <v>24</v>
      </c>
      <c r="C27" s="133" t="s">
        <v>0</v>
      </c>
      <c r="D27" s="134" t="s">
        <v>21</v>
      </c>
      <c r="E27" s="135" t="s">
        <v>21</v>
      </c>
    </row>
    <row r="28" spans="1:5" ht="12.75">
      <c r="A28" s="137">
        <f>HYPERLINK("http://www.congressweb.com/nrln/bills/detail/id/20146","S.1131: Medicare Diabetes Prevention Act of 2015")</f>
        <v>0</v>
      </c>
      <c r="B28" s="138" t="s">
        <v>24</v>
      </c>
      <c r="C28" s="139" t="s">
        <v>0</v>
      </c>
      <c r="D28" s="140" t="s">
        <v>21</v>
      </c>
      <c r="E28" s="141" t="s">
        <v>21</v>
      </c>
    </row>
    <row r="29" spans="1:5" ht="12.75">
      <c r="A29" s="143">
        <f>HYPERLINK("http://www.congressweb.com/nrln/bills/detail/id/18098","S.1013: Ensuring Access to Quality Complex Rehabilitation Technology Act of 2015")</f>
        <v>0</v>
      </c>
      <c r="B29" s="144" t="s">
        <v>24</v>
      </c>
      <c r="C29" s="145" t="s">
        <v>0</v>
      </c>
      <c r="D29" s="146" t="s">
        <v>21</v>
      </c>
      <c r="E29" s="147" t="s">
        <v>21</v>
      </c>
    </row>
    <row r="30" spans="1:5" ht="12.75">
      <c r="A30" s="149">
        <f>HYPERLINK("http://www.congressweb.com/nrln/bills/detail/id/18097","S.984: Steve Gleason Act of 2015")</f>
        <v>0</v>
      </c>
      <c r="B30" s="150" t="s">
        <v>24</v>
      </c>
      <c r="C30" s="151" t="s">
        <v>36</v>
      </c>
      <c r="D30" s="152" t="s">
        <v>21</v>
      </c>
      <c r="E30" s="153" t="s">
        <v>21</v>
      </c>
    </row>
    <row r="31" spans="1:5" ht="12.75">
      <c r="A31" s="155">
        <f>HYPERLINK("http://www.congressweb.com/nrln/bills/detail/id/18099","S.968: Huntington's Disease Parity Act")</f>
        <v>0</v>
      </c>
      <c r="B31" s="156" t="s">
        <v>24</v>
      </c>
      <c r="C31" s="157" t="s">
        <v>0</v>
      </c>
      <c r="D31" s="158" t="s">
        <v>21</v>
      </c>
      <c r="E31" s="159" t="s">
        <v>21</v>
      </c>
    </row>
    <row r="32" spans="1:5" ht="12.75">
      <c r="A32" s="161">
        <f>HYPERLINK("http://www.congressweb.com/nrln/bills/detail/id/18347","S.857: Health Outcomes, Planning, &amp; Education (HOPE) For Alzheimer's Act Of 2015")</f>
        <v>0</v>
      </c>
      <c r="B32" s="162" t="s">
        <v>24</v>
      </c>
      <c r="C32" s="163" t="s">
        <v>0</v>
      </c>
      <c r="D32" s="166" t="s">
        <v>22</v>
      </c>
      <c r="E32" s="165" t="s">
        <v>21</v>
      </c>
    </row>
    <row r="33" spans="1:5" ht="12.75">
      <c r="A33" s="168">
        <f>HYPERLINK("http://www.congressweb.com/nrln/bills/detail/id/17985","S.843: Improving Access to Medicare Coverage Act of 2015")</f>
        <v>0</v>
      </c>
      <c r="B33" s="169" t="s">
        <v>24</v>
      </c>
      <c r="C33" s="170" t="s">
        <v>0</v>
      </c>
      <c r="D33" s="171" t="s">
        <v>21</v>
      </c>
      <c r="E33" s="172" t="s">
        <v>21</v>
      </c>
    </row>
    <row r="34" spans="1:5" ht="12.75">
      <c r="A34" s="174">
        <f>HYPERLINK("http://www.congressweb.com/nrln/bills/detail/id/17923","S.804: Medicare CGM ACCess Act of 2015")</f>
        <v>0</v>
      </c>
      <c r="B34" s="175" t="s">
        <v>24</v>
      </c>
      <c r="C34" s="176" t="s">
        <v>0</v>
      </c>
      <c r="D34" s="179" t="s">
        <v>22</v>
      </c>
      <c r="E34" s="178" t="s">
        <v>21</v>
      </c>
    </row>
    <row r="35" spans="1:5" ht="12.75">
      <c r="A35" s="181">
        <f>HYPERLINK("http://www.congressweb.com/nrln/bills/detail/id/17905","S.776: Medication Therapy Management Empowerment Act of 2015")</f>
        <v>0</v>
      </c>
      <c r="B35" s="182" t="s">
        <v>24</v>
      </c>
      <c r="C35" s="183" t="s">
        <v>0</v>
      </c>
      <c r="D35" s="184" t="s">
        <v>21</v>
      </c>
      <c r="E35" s="185" t="s">
        <v>21</v>
      </c>
    </row>
    <row r="36" spans="1:5" ht="12.75">
      <c r="A36" s="187">
        <f>HYPERLINK("http://www.congressweb.com/nrln/bills/detail/id/17843","S.709: Restoring Access to Medication Act of 2015")</f>
        <v>0</v>
      </c>
      <c r="B36" s="188" t="s">
        <v>24</v>
      </c>
      <c r="C36" s="189" t="s">
        <v>0</v>
      </c>
      <c r="D36" s="190" t="s">
        <v>21</v>
      </c>
      <c r="E36" s="191" t="s">
        <v>21</v>
      </c>
    </row>
    <row r="37" spans="1:5" ht="12.75">
      <c r="A37" s="193">
        <f>HYPERLINK("http://www.congressweb.com/nrln/bills/detail/id/19148","S.704: Community Based Independence for Seniors Act")</f>
        <v>0</v>
      </c>
      <c r="B37" s="194" t="s">
        <v>24</v>
      </c>
      <c r="C37" s="195" t="s">
        <v>0</v>
      </c>
      <c r="D37" s="196" t="s">
        <v>21</v>
      </c>
      <c r="E37" s="197" t="s">
        <v>21</v>
      </c>
    </row>
    <row r="38" spans="1:5" ht="12.75">
      <c r="A38" s="199">
        <f>HYPERLINK("http://www.congressweb.com/nrln/bills/detail/id/17846","S.688: Establish Benificiary Equity in the Hospital Readmissions Program Act of 2015")</f>
        <v>0</v>
      </c>
      <c r="B38" s="200" t="s">
        <v>24</v>
      </c>
      <c r="C38" s="201" t="s">
        <v>0</v>
      </c>
      <c r="D38" s="202" t="s">
        <v>21</v>
      </c>
      <c r="E38" s="203" t="s">
        <v>21</v>
      </c>
    </row>
    <row r="39" spans="1:5" ht="12.75">
      <c r="A39" s="205">
        <f>HYPERLINK("http://www.congressweb.com/nrln/bills/detail/id/17796","S.648: Medicare Formulary Improvement Act of 2015")</f>
        <v>0</v>
      </c>
      <c r="B39" s="206" t="s">
        <v>24</v>
      </c>
      <c r="C39" s="207" t="s">
        <v>20</v>
      </c>
      <c r="D39" s="208" t="s">
        <v>21</v>
      </c>
      <c r="E39" s="209" t="s">
        <v>21</v>
      </c>
    </row>
    <row r="40" spans="1:5" ht="12.75">
      <c r="A40" s="211">
        <f>HYPERLINK("http://www.congressweb.com/nrln/bills/detail/id/18348","S.624: Removing Barriers to Colorectal Cancer Screening Act of 2015")</f>
        <v>0</v>
      </c>
      <c r="B40" s="212" t="s">
        <v>24</v>
      </c>
      <c r="C40" s="213" t="s">
        <v>0</v>
      </c>
      <c r="D40" s="214" t="s">
        <v>21</v>
      </c>
      <c r="E40" s="215" t="s">
        <v>21</v>
      </c>
    </row>
    <row r="41" spans="1:5" ht="12.75">
      <c r="A41" s="217">
        <f>HYPERLINK("http://www.congressweb.com/nrln/bills/detail/id/17753","S.607: Rural Community Hospital Demonstration Extension Act of 2015")</f>
        <v>0</v>
      </c>
      <c r="B41" s="218" t="s">
        <v>24</v>
      </c>
      <c r="C41" s="219" t="s">
        <v>0</v>
      </c>
      <c r="D41" s="222" t="s">
        <v>22</v>
      </c>
      <c r="E41" s="221" t="s">
        <v>21</v>
      </c>
    </row>
    <row r="42" spans="1:5" ht="12.75">
      <c r="A42" s="224">
        <f>HYPERLINK("http://www.congressweb.com/nrln/bills/detail/id/17760","S.578: Home Health Care Planning Improvement Act of 2015 ")</f>
        <v>0</v>
      </c>
      <c r="B42" s="225" t="s">
        <v>24</v>
      </c>
      <c r="C42" s="226" t="s">
        <v>0</v>
      </c>
      <c r="D42" s="227" t="s">
        <v>21</v>
      </c>
      <c r="E42" s="228" t="s">
        <v>21</v>
      </c>
    </row>
    <row r="43" spans="1:5" ht="12.75">
      <c r="A43" s="230">
        <f>HYPERLINK("http://www.congressweb.com/nrln/bills/detail/id/17761","S.539: Medicare Access to Rehabilitation Services Act of 2015")</f>
        <v>0</v>
      </c>
      <c r="B43" s="231" t="s">
        <v>24</v>
      </c>
      <c r="C43" s="232" t="s">
        <v>0</v>
      </c>
      <c r="D43" s="233" t="s">
        <v>21</v>
      </c>
      <c r="E43" s="234" t="s">
        <v>21</v>
      </c>
    </row>
    <row r="44" spans="1:5" ht="12.75">
      <c r="A44" s="236">
        <f>HYPERLINK("http://www.congressweb.com/nrln/bills/detail/id/17626","S.377: Medicare Ambulance Access, Fraud Prevention, and Reform Act of 2015")</f>
        <v>0</v>
      </c>
      <c r="B44" s="237" t="s">
        <v>24</v>
      </c>
      <c r="C44" s="238" t="s">
        <v>0</v>
      </c>
      <c r="D44" s="239" t="s">
        <v>21</v>
      </c>
      <c r="E44" s="240" t="s">
        <v>21</v>
      </c>
    </row>
    <row r="45" spans="1:5" ht="12.75">
      <c r="A45" s="242">
        <f>HYPERLINK("http://www.congressweb.com/nrln/bills/detail/id/17633","S.332: Rural Hospital Access Act of 2015 ")</f>
        <v>0</v>
      </c>
      <c r="B45" s="243" t="s">
        <v>24</v>
      </c>
      <c r="C45" s="244" t="s">
        <v>0</v>
      </c>
      <c r="D45" s="245" t="s">
        <v>21</v>
      </c>
      <c r="E45" s="246" t="s">
        <v>21</v>
      </c>
    </row>
    <row r="46" spans="1:5" ht="12.75">
      <c r="A46" s="248">
        <f>HYPERLINK("http://www.congressweb.com/nrln/bills/detail/id/17615","S.315: Hearing Aid Assistance Tax Credit Act of 2015")</f>
        <v>0</v>
      </c>
      <c r="B46" s="249" t="s">
        <v>24</v>
      </c>
      <c r="C46" s="250" t="s">
        <v>0</v>
      </c>
      <c r="D46" s="251" t="s">
        <v>21</v>
      </c>
      <c r="E46" s="252" t="s">
        <v>21</v>
      </c>
    </row>
    <row r="47" spans="1:5" ht="12.75">
      <c r="A47" s="254">
        <f>HYPERLINK("http://www.congressweb.com/nrln/bills/detail/id/17614","S.314: Pharmacy and Medically Underserved Areas Enhancement Act of 2015")</f>
        <v>0</v>
      </c>
      <c r="B47" s="255" t="s">
        <v>24</v>
      </c>
      <c r="C47" s="256" t="s">
        <v>0</v>
      </c>
      <c r="D47" s="257" t="s">
        <v>21</v>
      </c>
      <c r="E47" s="258" t="s">
        <v>21</v>
      </c>
    </row>
    <row r="48" spans="1:5" ht="12.75">
      <c r="A48" s="260">
        <f>HYPERLINK("http://www.congressweb.com/nrln/bills/detail/id/17549","S.275: Medicare Home Infusion Site of Care Act of 201")</f>
        <v>0</v>
      </c>
      <c r="B48" s="261" t="s">
        <v>24</v>
      </c>
      <c r="C48" s="262" t="s">
        <v>0</v>
      </c>
      <c r="D48" s="263" t="s">
        <v>21</v>
      </c>
      <c r="E48" s="264" t="s">
        <v>21</v>
      </c>
    </row>
    <row r="49" spans="1:5" ht="12.75">
      <c r="A49" s="266">
        <f>HYPERLINK("http://www.congressweb.com/nrln/bills/detail/id/17555","S.258: Critical Access Hospital Relief Act of 2015")</f>
        <v>0</v>
      </c>
      <c r="B49" s="267" t="s">
        <v>24</v>
      </c>
      <c r="C49" s="268" t="s">
        <v>0</v>
      </c>
      <c r="D49" s="271" t="s">
        <v>22</v>
      </c>
      <c r="E49" s="270" t="s">
        <v>21</v>
      </c>
    </row>
    <row r="50" spans="1:5" ht="12.75">
      <c r="A50" s="273">
        <f>HYPERLINK("http://www.congressweb.com/nrln/bills/detail/id/17448","S.192: Older Americans Act Reauthorization Act of 2015")</f>
        <v>0</v>
      </c>
      <c r="B50" s="274" t="s">
        <v>24</v>
      </c>
      <c r="C50" s="275" t="s">
        <v>36</v>
      </c>
      <c r="D50" s="276" t="s">
        <v>21</v>
      </c>
      <c r="E50" s="277" t="s">
        <v>21</v>
      </c>
    </row>
    <row r="51" spans="1:5" ht="12.75">
      <c r="A51" s="279">
        <f>HYPERLINK("http://www.congressweb.com/nrln/bills/detail/id/17328","S.148: Medicare DMPOS Competitive Bidding Improvement Act of 2015")</f>
        <v>0</v>
      </c>
      <c r="B51" s="280" t="s">
        <v>24</v>
      </c>
      <c r="C51" s="281" t="s">
        <v>0</v>
      </c>
      <c r="D51" s="282" t="s">
        <v>21</v>
      </c>
      <c r="E51" s="283" t="s">
        <v>21</v>
      </c>
    </row>
    <row r="52" spans="1:5" ht="12.75">
      <c r="A52" s="285">
        <f>HYPERLINK("http://www.congressweb.com/nrln/bills/detail/id/17309","S.131: Fair and Immediate Release of Generic Drugs Act of 2015")</f>
        <v>0</v>
      </c>
      <c r="B52" s="286" t="s">
        <v>24</v>
      </c>
      <c r="C52" s="287" t="s">
        <v>20</v>
      </c>
      <c r="D52" s="288" t="s">
        <v>21</v>
      </c>
      <c r="E52" s="289" t="s">
        <v>21</v>
      </c>
    </row>
    <row r="53" spans="1:5" ht="12.75">
      <c r="A53" s="291">
        <f>HYPERLINK("http://www.congressweb.com/nrln/bills/detail/id/18352","S.122: Safe and Affordable Drugs from Canada Act of 2015")</f>
        <v>0</v>
      </c>
      <c r="B53" s="292" t="s">
        <v>24</v>
      </c>
      <c r="C53" s="293" t="s">
        <v>20</v>
      </c>
      <c r="D53" s="294" t="s">
        <v>21</v>
      </c>
      <c r="E53" s="295" t="s">
        <v>21</v>
      </c>
    </row>
    <row r="54" spans="1:5" ht="12.75">
      <c r="A54" s="297">
        <f>HYPERLINK("http://www.congressweb.com/nrln/bills/detail/id/18353","S.31: Medicare Prescription Drug Price Negotiation Act of 2015")</f>
        <v>0</v>
      </c>
      <c r="B54" s="298" t="s">
        <v>24</v>
      </c>
      <c r="C54" s="299" t="s">
        <v>20</v>
      </c>
      <c r="D54" s="300" t="s">
        <v>21</v>
      </c>
      <c r="E54" s="301" t="s">
        <v>21</v>
      </c>
    </row>
    <row r="55" spans="1:5" ht="12.75">
      <c r="A55" s="302" t="s">
        <v>67</v>
      </c>
      <c r="B55" s="307" t="s">
        <v>68</v>
      </c>
      <c r="C55" s="304" t="s">
        <v>0</v>
      </c>
      <c r="D55" s="305" t="s">
        <v>0</v>
      </c>
      <c r="E55" s="306" t="s">
        <v>5</v>
      </c>
    </row>
    <row r="56" spans="1:5" ht="12.75">
      <c r="A56" s="309">
        <f>HYPERLINK("http://www.congressweb.com/nrln/votes/detail/id/4597","H.R. 2146: Defending Public Safety Employees' Retirement Act")</f>
        <v>0</v>
      </c>
      <c r="B56" s="310" t="s">
        <v>70</v>
      </c>
      <c r="C56" s="311" t="s">
        <v>36</v>
      </c>
      <c r="D56" s="314" t="s">
        <v>71</v>
      </c>
      <c r="E56" s="315" t="s">
        <v>71</v>
      </c>
    </row>
    <row r="57" spans="1:5" ht="12.75">
      <c r="A57" s="317">
        <f>HYPERLINK("http://www.congressweb.com/nrln/votes/detail/id/4600","H.R. 2: Medicare Access and CHIP Reauthorization Act of 2015")</f>
        <v>0</v>
      </c>
      <c r="B57" s="318" t="s">
        <v>5</v>
      </c>
      <c r="C57" s="319" t="s">
        <v>36</v>
      </c>
      <c r="D57" s="320" t="s">
        <v>71</v>
      </c>
      <c r="E57" s="321" t="s">
        <v>73</v>
      </c>
    </row>
    <row r="58" ht="12.75"/>
    <row r="59" spans="1:6" ht="30" customHeight="1">
      <c r="A59" s="324" t="s">
        <v>11</v>
      </c>
      <c r="B59" s="325" t="s">
        <v>12</v>
      </c>
      <c r="C59" s="326" t="s">
        <v>0</v>
      </c>
      <c r="D59" s="327" t="s">
        <v>5</v>
      </c>
      <c r="E59" s="328" t="s">
        <v>5</v>
      </c>
      <c r="F59" s="329" t="s">
        <v>5</v>
      </c>
    </row>
    <row r="60" spans="1:6" ht="12.75">
      <c r="A60" s="330" t="s">
        <v>74</v>
      </c>
      <c r="B60" s="331" t="s">
        <v>14</v>
      </c>
      <c r="C60" s="332" t="s">
        <v>15</v>
      </c>
      <c r="D60" s="333" t="s">
        <v>75</v>
      </c>
      <c r="E60" s="334" t="s">
        <v>76</v>
      </c>
      <c r="F60" s="335" t="s">
        <v>77</v>
      </c>
    </row>
    <row r="61" spans="1:6" ht="12.75">
      <c r="A61" s="337">
        <f>HYPERLINK("http://www.congressweb.com/nrln/bills/detail/id/20118","H.R.4642: Diabetic Eye Disease Prevention Act of 2016 ")</f>
        <v>0</v>
      </c>
      <c r="B61" s="338" t="s">
        <v>24</v>
      </c>
      <c r="C61" s="339" t="s">
        <v>0</v>
      </c>
      <c r="D61" s="340" t="s">
        <v>21</v>
      </c>
      <c r="E61" s="341" t="s">
        <v>21</v>
      </c>
      <c r="F61" s="342" t="s">
        <v>21</v>
      </c>
    </row>
    <row r="62" spans="1:6" ht="12.75">
      <c r="A62" s="344">
        <f>HYPERLINK("http://www.congressweb.com/nrln/bills/detail/id/19888","H.R.4294: Savers Act of 2016")</f>
        <v>0</v>
      </c>
      <c r="B62" s="345" t="s">
        <v>19</v>
      </c>
      <c r="C62" s="346" t="s">
        <v>20</v>
      </c>
      <c r="D62" s="350" t="s">
        <v>22</v>
      </c>
      <c r="E62" s="348" t="s">
        <v>21</v>
      </c>
      <c r="F62" s="351" t="s">
        <v>22</v>
      </c>
    </row>
    <row r="63" spans="1:6" ht="12.75">
      <c r="A63" s="353">
        <f>HYPERLINK("http://www.congressweb.com/nrln/bills/detail/id/19860","H.R.4207: MEDICARE FAIR DRUG PRICING ACT OF 2015")</f>
        <v>0</v>
      </c>
      <c r="B63" s="354" t="s">
        <v>24</v>
      </c>
      <c r="C63" s="355" t="s">
        <v>0</v>
      </c>
      <c r="D63" s="356" t="s">
        <v>21</v>
      </c>
      <c r="E63" s="357" t="s">
        <v>21</v>
      </c>
      <c r="F63" s="358" t="s">
        <v>21</v>
      </c>
    </row>
    <row r="64" spans="1:6" ht="12.75">
      <c r="A64" s="360">
        <f>HYPERLINK("http://www.congressweb.com/nrln/bills/detail/id/19775","H.R.4029: Pension Accountability Act  ")</f>
        <v>0</v>
      </c>
      <c r="B64" s="361" t="s">
        <v>24</v>
      </c>
      <c r="C64" s="362" t="s">
        <v>0</v>
      </c>
      <c r="D64" s="366" t="s">
        <v>22</v>
      </c>
      <c r="E64" s="367" t="s">
        <v>22</v>
      </c>
      <c r="F64" s="365" t="s">
        <v>21</v>
      </c>
    </row>
    <row r="65" spans="1:6" ht="12.75">
      <c r="A65" s="369">
        <f>HYPERLINK("http://www.congressweb.com/nrln/bills/detail/id/19666","H.R.3779: To restrict the inclusion of social security account numbers on documents sent by mail by the Federal Government, and for other purposes. ")</f>
        <v>0</v>
      </c>
      <c r="B65" s="370" t="s">
        <v>24</v>
      </c>
      <c r="C65" s="371" t="s">
        <v>0</v>
      </c>
      <c r="D65" s="372" t="s">
        <v>21</v>
      </c>
      <c r="E65" s="373" t="s">
        <v>21</v>
      </c>
      <c r="F65" s="374" t="s">
        <v>21</v>
      </c>
    </row>
    <row r="66" spans="1:6" ht="12.75">
      <c r="A66" s="376">
        <f>HYPERLINK("http://www.congressweb.com/nrln/bills/detail/id/19710","H.R.3696: Medicare Premium Fairness Act of 2015")</f>
        <v>0</v>
      </c>
      <c r="B66" s="377" t="s">
        <v>24</v>
      </c>
      <c r="C66" s="378" t="s">
        <v>0</v>
      </c>
      <c r="D66" s="379" t="s">
        <v>21</v>
      </c>
      <c r="E66" s="380" t="s">
        <v>21</v>
      </c>
      <c r="F66" s="381" t="s">
        <v>21</v>
      </c>
    </row>
    <row r="67" spans="1:6" ht="12.75">
      <c r="A67" s="383">
        <f>HYPERLINK("http://www.congressweb.com/nrln/bills/detail/id/19477","H.R.3513: Prescription Drug Affordability Act of 2015")</f>
        <v>0</v>
      </c>
      <c r="B67" s="384" t="s">
        <v>24</v>
      </c>
      <c r="C67" s="385" t="s">
        <v>20</v>
      </c>
      <c r="D67" s="386" t="s">
        <v>21</v>
      </c>
      <c r="E67" s="387" t="s">
        <v>21</v>
      </c>
      <c r="F67" s="388" t="s">
        <v>21</v>
      </c>
    </row>
    <row r="68" spans="1:6" ht="12.75">
      <c r="A68" s="390">
        <f>HYPERLINK("http://www.congressweb.com/nrln/bills/detail/id/19298","H.R.3339: Protecting Access to Lifesaving Screenings Act (PALS Act)")</f>
        <v>0</v>
      </c>
      <c r="B68" s="391" t="s">
        <v>86</v>
      </c>
      <c r="C68" s="392" t="s">
        <v>0</v>
      </c>
      <c r="D68" s="393" t="s">
        <v>21</v>
      </c>
      <c r="E68" s="394" t="s">
        <v>21</v>
      </c>
      <c r="F68" s="395" t="s">
        <v>21</v>
      </c>
    </row>
    <row r="69" spans="1:6" ht="12.75">
      <c r="A69" s="397">
        <f>HYPERLINK("http://www.congressweb.com/nrln/bills/detail/id/19306","H.R.3261: Medicare Prescription Drug Savings and Choice Act of 2015")</f>
        <v>0</v>
      </c>
      <c r="B69" s="398" t="s">
        <v>24</v>
      </c>
      <c r="C69" s="399" t="s">
        <v>20</v>
      </c>
      <c r="D69" s="400" t="s">
        <v>21</v>
      </c>
      <c r="E69" s="401" t="s">
        <v>21</v>
      </c>
      <c r="F69" s="402" t="s">
        <v>21</v>
      </c>
    </row>
    <row r="70" spans="1:6" ht="12.75">
      <c r="A70" s="404">
        <f>HYPERLINK("http://www.congressweb.com/nrln/bills/detail/id/19305","H.R.3243: To amend title XI of the Social Security Act to clarify waiver authority regarding programs of all-inclusive care for the elderly (PACE programs)")</f>
        <v>0</v>
      </c>
      <c r="B70" s="405" t="s">
        <v>24</v>
      </c>
      <c r="C70" s="406" t="s">
        <v>0</v>
      </c>
      <c r="D70" s="407" t="s">
        <v>21</v>
      </c>
      <c r="E70" s="408" t="s">
        <v>21</v>
      </c>
      <c r="F70" s="409" t="s">
        <v>21</v>
      </c>
    </row>
    <row r="71" spans="1:6" ht="12.75">
      <c r="A71" s="411">
        <f>HYPERLINK("http://www.congressweb.com/nrln/bills/detail/id/19243","H.R.3061: Medicare Prescription Drug Price Negotiation Act of 2015")</f>
        <v>0</v>
      </c>
      <c r="B71" s="412" t="s">
        <v>24</v>
      </c>
      <c r="C71" s="413" t="s">
        <v>20</v>
      </c>
      <c r="D71" s="414" t="s">
        <v>21</v>
      </c>
      <c r="E71" s="415" t="s">
        <v>21</v>
      </c>
      <c r="F71" s="416" t="s">
        <v>21</v>
      </c>
    </row>
    <row r="72" spans="1:6" ht="12.75">
      <c r="A72" s="418">
        <f>HYPERLINK("http://www.congressweb.com/nrln/bills/detail/id/19165","H.R.2878: To provide for the extension of the enforcement instruction on supervision requirements for outpatient therapeutic services in critical access and small rural hospitals through 2015")</f>
        <v>0</v>
      </c>
      <c r="B72" s="419" t="s">
        <v>24</v>
      </c>
      <c r="C72" s="420" t="s">
        <v>0</v>
      </c>
      <c r="D72" s="421" t="s">
        <v>21</v>
      </c>
      <c r="E72" s="422" t="s">
        <v>21</v>
      </c>
      <c r="F72" s="423" t="s">
        <v>21</v>
      </c>
    </row>
    <row r="73" spans="1:6" ht="12.75">
      <c r="A73" s="425">
        <f>HYPERLINK("http://www.congressweb.com/nrln/bills/detail/id/18624","H.R.2844:  Keep Our Pension Promises Act")</f>
        <v>0</v>
      </c>
      <c r="B73" s="426" t="s">
        <v>24</v>
      </c>
      <c r="C73" s="427" t="s">
        <v>0</v>
      </c>
      <c r="D73" s="428" t="s">
        <v>21</v>
      </c>
      <c r="E73" s="429" t="s">
        <v>21</v>
      </c>
      <c r="F73" s="430" t="s">
        <v>21</v>
      </c>
    </row>
    <row r="74" spans="1:6" ht="12.75">
      <c r="A74" s="432">
        <f>HYPERLINK("http://www.congressweb.com/nrln/bills/detail/id/18629","H.R.2799: Furthering Access to Stroke Telemedicine Act (FAST Act)  ")</f>
        <v>0</v>
      </c>
      <c r="B74" s="433" t="s">
        <v>24</v>
      </c>
      <c r="C74" s="434" t="s">
        <v>0</v>
      </c>
      <c r="D74" s="438" t="s">
        <v>22</v>
      </c>
      <c r="E74" s="439" t="s">
        <v>22</v>
      </c>
      <c r="F74" s="437" t="s">
        <v>21</v>
      </c>
    </row>
    <row r="75" spans="1:6" ht="12.75">
      <c r="A75" s="441">
        <f>HYPERLINK("http://www.congressweb.com/nrln/bills/detail/id/18544","H.R.2739: Cancer Drug Coverage Parity Act of 2015")</f>
        <v>0</v>
      </c>
      <c r="B75" s="442" t="s">
        <v>24</v>
      </c>
      <c r="C75" s="443" t="s">
        <v>0</v>
      </c>
      <c r="D75" s="447" t="s">
        <v>22</v>
      </c>
      <c r="E75" s="445" t="s">
        <v>21</v>
      </c>
      <c r="F75" s="446" t="s">
        <v>21</v>
      </c>
    </row>
    <row r="76" spans="1:6" ht="12.75">
      <c r="A76" s="449">
        <f>HYPERLINK("http://www.congressweb.com/nrln/bills/detail/id/19232","H.R.2704: Community Based Independence for Seniors Act of 2015")</f>
        <v>0</v>
      </c>
      <c r="B76" s="450" t="s">
        <v>24</v>
      </c>
      <c r="C76" s="451" t="s">
        <v>0</v>
      </c>
      <c r="D76" s="452" t="s">
        <v>21</v>
      </c>
      <c r="E76" s="453" t="s">
        <v>21</v>
      </c>
      <c r="F76" s="454" t="s">
        <v>21</v>
      </c>
    </row>
    <row r="77" spans="1:6" ht="12.75">
      <c r="A77" s="456">
        <f>HYPERLINK("http://www.congressweb.com/nrln/bills/detail/id/18495","H.R.2623:  Personal Drug Importation Fairness Act of 2015")</f>
        <v>0</v>
      </c>
      <c r="B77" s="457" t="s">
        <v>24</v>
      </c>
      <c r="C77" s="458" t="s">
        <v>20</v>
      </c>
      <c r="D77" s="459" t="s">
        <v>21</v>
      </c>
      <c r="E77" s="460" t="s">
        <v>21</v>
      </c>
      <c r="F77" s="461" t="s">
        <v>21</v>
      </c>
    </row>
    <row r="78" spans="1:6" ht="12.75">
      <c r="A78" s="463">
        <f>HYPERLINK("http://www.congressweb.com/nrln/bills/detail/id/18351","H.R.2228: Safe and Affordable Drugs From Canada Act of 2015")</f>
        <v>0</v>
      </c>
      <c r="B78" s="464" t="s">
        <v>24</v>
      </c>
      <c r="C78" s="465" t="s">
        <v>20</v>
      </c>
      <c r="D78" s="466" t="s">
        <v>21</v>
      </c>
      <c r="E78" s="467" t="s">
        <v>21</v>
      </c>
      <c r="F78" s="468" t="s">
        <v>21</v>
      </c>
    </row>
    <row r="79" spans="1:6" ht="12.75">
      <c r="A79" s="470">
        <f>HYPERLINK("http://www.congressweb.com/nrln/bills/detail/id/18179","H.R.2102: Medicare Diabetes Prevention Act of 2015 ")</f>
        <v>0</v>
      </c>
      <c r="B79" s="471" t="s">
        <v>24</v>
      </c>
      <c r="C79" s="472" t="s">
        <v>0</v>
      </c>
      <c r="D79" s="476" t="s">
        <v>22</v>
      </c>
      <c r="E79" s="477" t="s">
        <v>22</v>
      </c>
      <c r="F79" s="475" t="s">
        <v>21</v>
      </c>
    </row>
    <row r="80" spans="1:6" ht="12.75">
      <c r="A80" s="479">
        <f>HYPERLINK("http://www.congressweb.com/nrln/bills/detail/id/20636","H.R.1882: Hearing Aid Assistance Tax Credit Act of 2015")</f>
        <v>0</v>
      </c>
      <c r="B80" s="480" t="s">
        <v>24</v>
      </c>
      <c r="C80" s="481" t="s">
        <v>0</v>
      </c>
      <c r="D80" s="482" t="s">
        <v>21</v>
      </c>
      <c r="E80" s="485" t="s">
        <v>22</v>
      </c>
      <c r="F80" s="484" t="s">
        <v>21</v>
      </c>
    </row>
    <row r="81" spans="1:6" ht="12.75">
      <c r="A81" s="487">
        <f>HYPERLINK("http://www.congressweb.com/nrln/bills/detail/id/17971","H.R.1726:  Access to Quality Diabetes Education Act of 2015")</f>
        <v>0</v>
      </c>
      <c r="B81" s="488" t="s">
        <v>24</v>
      </c>
      <c r="C81" s="489" t="s">
        <v>0</v>
      </c>
      <c r="D81" s="490" t="s">
        <v>21</v>
      </c>
      <c r="E81" s="491" t="s">
        <v>21</v>
      </c>
      <c r="F81" s="492" t="s">
        <v>21</v>
      </c>
    </row>
    <row r="82" spans="1:6" ht="12.75">
      <c r="A82" s="494">
        <f>HYPERLINK("http://www.congressweb.com/nrln/bills/detail/id/17973","H.R.1686:  Preventing Diabetes in Medicare Act of 2015 ")</f>
        <v>0</v>
      </c>
      <c r="B82" s="495" t="s">
        <v>24</v>
      </c>
      <c r="C82" s="496" t="s">
        <v>0</v>
      </c>
      <c r="D82" s="497" t="s">
        <v>21</v>
      </c>
      <c r="E82" s="500" t="s">
        <v>22</v>
      </c>
      <c r="F82" s="499" t="s">
        <v>21</v>
      </c>
    </row>
    <row r="83" spans="1:6" ht="12.75">
      <c r="A83" s="502">
        <f>HYPERLINK("http://www.congressweb.com/nrln/bills/detail/id/17979","H.R.1608: Lymphedema Treatment Act")</f>
        <v>0</v>
      </c>
      <c r="B83" s="503" t="s">
        <v>24</v>
      </c>
      <c r="C83" s="504" t="s">
        <v>0</v>
      </c>
      <c r="D83" s="505" t="s">
        <v>21</v>
      </c>
      <c r="E83" s="508" t="s">
        <v>22</v>
      </c>
      <c r="F83" s="507" t="s">
        <v>21</v>
      </c>
    </row>
    <row r="84" spans="1:6" ht="12.75">
      <c r="A84" s="510">
        <f>HYPERLINK("http://www.congressweb.com/nrln/bills/detail/id/17981","H.R.1600: Patients' Access to Treatments Act of 2015")</f>
        <v>0</v>
      </c>
      <c r="B84" s="511" t="s">
        <v>24</v>
      </c>
      <c r="C84" s="512" t="s">
        <v>0</v>
      </c>
      <c r="D84" s="513" t="s">
        <v>21</v>
      </c>
      <c r="E84" s="514" t="s">
        <v>21</v>
      </c>
      <c r="F84" s="515" t="s">
        <v>21</v>
      </c>
    </row>
    <row r="85" spans="1:6" ht="12.75">
      <c r="A85" s="517">
        <f>HYPERLINK("http://www.congressweb.com/nrln/bills/detail/id/17983","H.R.1571:  Improving Access to Medicare Coverage Act of 2015")</f>
        <v>0</v>
      </c>
      <c r="B85" s="518" t="s">
        <v>24</v>
      </c>
      <c r="C85" s="519" t="s">
        <v>0</v>
      </c>
      <c r="D85" s="520" t="s">
        <v>21</v>
      </c>
      <c r="E85" s="523" t="s">
        <v>22</v>
      </c>
      <c r="F85" s="522" t="s">
        <v>21</v>
      </c>
    </row>
    <row r="86" spans="1:6" ht="12.75">
      <c r="A86" s="525">
        <f>HYPERLINK("http://www.congressweb.com/nrln/bills/detail/id/17986","H.R.1559: Health Outcomes, Planning, &amp; Education (HOPE) For Alzheimer's Act Of 2015")</f>
        <v>0</v>
      </c>
      <c r="B86" s="526" t="s">
        <v>24</v>
      </c>
      <c r="C86" s="527" t="s">
        <v>0</v>
      </c>
      <c r="D86" s="531" t="s">
        <v>22</v>
      </c>
      <c r="E86" s="532" t="s">
        <v>22</v>
      </c>
      <c r="F86" s="530" t="s">
        <v>21</v>
      </c>
    </row>
    <row r="87" spans="1:6" ht="12.75">
      <c r="A87" s="534">
        <f>HYPERLINK("http://www.congressweb.com/nrln/bills/detail/id/17918","H.R.1516: Ensuring Access to Quality Complex Rehabilitation Technology Act of 2015")</f>
        <v>0</v>
      </c>
      <c r="B87" s="535" t="s">
        <v>24</v>
      </c>
      <c r="C87" s="536" t="s">
        <v>0</v>
      </c>
      <c r="D87" s="537" t="s">
        <v>21</v>
      </c>
      <c r="E87" s="538" t="s">
        <v>21</v>
      </c>
      <c r="F87" s="539" t="s">
        <v>21</v>
      </c>
    </row>
    <row r="88" spans="1:6" ht="12.75">
      <c r="A88" s="541">
        <f>HYPERLINK("http://www.congressweb.com/nrln/bills/detail/id/17903","H.R.1453: Ambulatory Surgery Center Quality and Access Act of 2015")</f>
        <v>0</v>
      </c>
      <c r="B88" s="542" t="s">
        <v>24</v>
      </c>
      <c r="C88" s="543" t="s">
        <v>0</v>
      </c>
      <c r="D88" s="547" t="s">
        <v>22</v>
      </c>
      <c r="E88" s="545" t="s">
        <v>21</v>
      </c>
      <c r="F88" s="546" t="s">
        <v>21</v>
      </c>
    </row>
    <row r="89" spans="1:6" ht="12.75">
      <c r="A89" s="549">
        <f>HYPERLINK("http://www.congressweb.com/nrln/bills/detail/id/17904","H.R.1427: Medicare CGM ACCess Act of 2015")</f>
        <v>0</v>
      </c>
      <c r="B89" s="550" t="s">
        <v>24</v>
      </c>
      <c r="C89" s="551" t="s">
        <v>0</v>
      </c>
      <c r="D89" s="552" t="s">
        <v>21</v>
      </c>
      <c r="E89" s="555" t="s">
        <v>22</v>
      </c>
      <c r="F89" s="554" t="s">
        <v>21</v>
      </c>
    </row>
    <row r="90" spans="1:6" ht="12.75">
      <c r="A90" s="557">
        <f>HYPERLINK("http://www.congressweb.com/nrln/bills/detail/id/17845","H.R.1343: Establish Benificiary Equity in the Hospital Readmissions Program Act of 2015")</f>
        <v>0</v>
      </c>
      <c r="B90" s="558" t="s">
        <v>24</v>
      </c>
      <c r="C90" s="559" t="s">
        <v>0</v>
      </c>
      <c r="D90" s="560" t="s">
        <v>21</v>
      </c>
      <c r="E90" s="563" t="s">
        <v>22</v>
      </c>
      <c r="F90" s="562" t="s">
        <v>21</v>
      </c>
    </row>
    <row r="91" spans="1:6" ht="12.75">
      <c r="A91" s="565">
        <f>HYPERLINK("http://www.congressweb.com/nrln/bills/detail/id/17849","H.R.1342: Home Health Care Planning Improvement Act of 2015")</f>
        <v>0</v>
      </c>
      <c r="B91" s="566" t="s">
        <v>24</v>
      </c>
      <c r="C91" s="567" t="s">
        <v>0</v>
      </c>
      <c r="D91" s="571" t="s">
        <v>22</v>
      </c>
      <c r="E91" s="572" t="s">
        <v>22</v>
      </c>
      <c r="F91" s="573" t="s">
        <v>22</v>
      </c>
    </row>
    <row r="92" spans="1:6" ht="12.75">
      <c r="A92" s="575">
        <f>HYPERLINK("http://www.congressweb.com/nrln/bills/detail/id/17795","H.R.1270: Restoring Access to Medication Act of 2015 ")</f>
        <v>0</v>
      </c>
      <c r="B92" s="576" t="s">
        <v>24</v>
      </c>
      <c r="C92" s="577" t="s">
        <v>0</v>
      </c>
      <c r="D92" s="578" t="s">
        <v>21</v>
      </c>
      <c r="E92" s="579" t="s">
        <v>21</v>
      </c>
      <c r="F92" s="580" t="s">
        <v>21</v>
      </c>
    </row>
    <row r="93" spans="1:6" ht="12.75">
      <c r="A93" s="582">
        <f>HYPERLINK("http://www.congressweb.com/nrln/bills/detail/id/17802","H.R.1220: Removing Barriers to Colorectal Cancer Screening Act of 2015")</f>
        <v>0</v>
      </c>
      <c r="B93" s="583" t="s">
        <v>24</v>
      </c>
      <c r="C93" s="584" t="s">
        <v>0</v>
      </c>
      <c r="D93" s="588" t="s">
        <v>22</v>
      </c>
      <c r="E93" s="589" t="s">
        <v>22</v>
      </c>
      <c r="F93" s="587" t="s">
        <v>21</v>
      </c>
    </row>
    <row r="94" spans="1:6" ht="12.75">
      <c r="A94" s="591">
        <f>HYPERLINK("http://www.congressweb.com/nrln/bills/detail/id/17677","H.R.975: Health Freedom for Seniors Act of 2015")</f>
        <v>0</v>
      </c>
      <c r="B94" s="592" t="s">
        <v>24</v>
      </c>
      <c r="C94" s="593" t="s">
        <v>0</v>
      </c>
      <c r="D94" s="597" t="s">
        <v>22</v>
      </c>
      <c r="E94" s="595" t="s">
        <v>21</v>
      </c>
      <c r="F94" s="596" t="s">
        <v>21</v>
      </c>
    </row>
    <row r="95" spans="1:6" ht="12.75">
      <c r="A95" s="599">
        <f>HYPERLINK("http://www.congressweb.com/nrln/bills/detail/id/20074","H.R.842: Huntington's Disease Parity Act")</f>
        <v>0</v>
      </c>
      <c r="B95" s="600" t="s">
        <v>24</v>
      </c>
      <c r="C95" s="601" t="s">
        <v>0</v>
      </c>
      <c r="D95" s="602" t="s">
        <v>21</v>
      </c>
      <c r="E95" s="605" t="s">
        <v>22</v>
      </c>
      <c r="F95" s="604" t="s">
        <v>21</v>
      </c>
    </row>
    <row r="96" spans="1:6" ht="12.75">
      <c r="A96" s="607">
        <f>HYPERLINK("http://www.congressweb.com/nrln/bills/detail/id/17621","H.R.793: Ensuring Seniors Access to Local Pharmacies Act of 2015")</f>
        <v>0</v>
      </c>
      <c r="B96" s="608" t="s">
        <v>24</v>
      </c>
      <c r="C96" s="609" t="s">
        <v>0</v>
      </c>
      <c r="D96" s="613" t="s">
        <v>22</v>
      </c>
      <c r="E96" s="611" t="s">
        <v>21</v>
      </c>
      <c r="F96" s="612" t="s">
        <v>21</v>
      </c>
    </row>
    <row r="97" spans="1:6" ht="12.75">
      <c r="A97" s="615">
        <f>HYPERLINK("http://www.congressweb.com/nrln/bills/detail/id/17623","H.R.775: Medicare Access to Rehabilitation Services Act of 2015")</f>
        <v>0</v>
      </c>
      <c r="B97" s="616" t="s">
        <v>24</v>
      </c>
      <c r="C97" s="617" t="s">
        <v>0</v>
      </c>
      <c r="D97" s="618" t="s">
        <v>21</v>
      </c>
      <c r="E97" s="621" t="s">
        <v>22</v>
      </c>
      <c r="F97" s="620" t="s">
        <v>21</v>
      </c>
    </row>
    <row r="98" spans="1:6" ht="12.75">
      <c r="A98" s="623">
        <f>HYPERLINK("http://www.congressweb.com/nrln/bills/detail/id/17622","H.R.771: Protecting Access to Diabetes Supplies Act of 2015")</f>
        <v>0</v>
      </c>
      <c r="B98" s="624" t="s">
        <v>24</v>
      </c>
      <c r="C98" s="625" t="s">
        <v>0</v>
      </c>
      <c r="D98" s="626" t="s">
        <v>21</v>
      </c>
      <c r="E98" s="627" t="s">
        <v>21</v>
      </c>
      <c r="F98" s="628" t="s">
        <v>21</v>
      </c>
    </row>
    <row r="99" spans="1:6" ht="12.75">
      <c r="A99" s="630">
        <f>HYPERLINK("http://www.congressweb.com/nrln/bills/detail/id/17627","H.R.745: Medicare Ambulance Access, Fraud Prevention, and Reform Act of 2015")</f>
        <v>0</v>
      </c>
      <c r="B99" s="631" t="s">
        <v>24</v>
      </c>
      <c r="C99" s="632" t="s">
        <v>0</v>
      </c>
      <c r="D99" s="633" t="s">
        <v>21</v>
      </c>
      <c r="E99" s="634" t="s">
        <v>21</v>
      </c>
      <c r="F99" s="635" t="s">
        <v>21</v>
      </c>
    </row>
    <row r="100" spans="1:6" ht="12.75">
      <c r="A100" s="637">
        <f>HYPERLINK("http://www.congressweb.com/nrln/bills/detail/id/17628","H.R.729: Medicare Demonstration of Coverage for Low Vision Devices Act of 2015")</f>
        <v>0</v>
      </c>
      <c r="B100" s="638" t="s">
        <v>24</v>
      </c>
      <c r="C100" s="639" t="s">
        <v>0</v>
      </c>
      <c r="D100" s="640" t="s">
        <v>21</v>
      </c>
      <c r="E100" s="643" t="s">
        <v>22</v>
      </c>
      <c r="F100" s="642" t="s">
        <v>21</v>
      </c>
    </row>
    <row r="101" spans="1:6" ht="12.75">
      <c r="A101" s="645">
        <f>HYPERLINK("http://www.congressweb.com/nrln/bills/detail/id/17630","H.R.672: Rural Community Hospital Demonstration Extension Act of 2015")</f>
        <v>0</v>
      </c>
      <c r="B101" s="646" t="s">
        <v>24</v>
      </c>
      <c r="C101" s="647" t="s">
        <v>0</v>
      </c>
      <c r="D101" s="651" t="s">
        <v>22</v>
      </c>
      <c r="E101" s="649" t="s">
        <v>21</v>
      </c>
      <c r="F101" s="650" t="s">
        <v>21</v>
      </c>
    </row>
    <row r="102" spans="1:6" ht="12.75">
      <c r="A102" s="653">
        <f>HYPERLINK("http://www.congressweb.com/nrln/bills/detail/id/17632","H.R.663: Rural Hospital Access Act of 2015")</f>
        <v>0</v>
      </c>
      <c r="B102" s="654" t="s">
        <v>24</v>
      </c>
      <c r="C102" s="655" t="s">
        <v>0</v>
      </c>
      <c r="D102" s="659" t="s">
        <v>22</v>
      </c>
      <c r="E102" s="657" t="s">
        <v>21</v>
      </c>
      <c r="F102" s="658" t="s">
        <v>21</v>
      </c>
    </row>
    <row r="103" spans="1:6" ht="12.75">
      <c r="A103" s="661">
        <f>HYPERLINK("http://www.congressweb.com/nrln/bills/detail/id/17612","H.R.628: Steve Gleason Act of 2015")</f>
        <v>0</v>
      </c>
      <c r="B103" s="662" t="s">
        <v>24</v>
      </c>
      <c r="C103" s="663" t="s">
        <v>0</v>
      </c>
      <c r="D103" s="664" t="s">
        <v>21</v>
      </c>
      <c r="E103" s="665" t="s">
        <v>21</v>
      </c>
      <c r="F103" s="666" t="s">
        <v>21</v>
      </c>
    </row>
    <row r="104" spans="1:6" ht="12.75">
      <c r="A104" s="668">
        <f>HYPERLINK("http://www.congressweb.com/nrln/bills/detail/id/17553","H.R.605: Medicare Home Infusion Site of Care Act of 2015")</f>
        <v>0</v>
      </c>
      <c r="B104" s="669" t="s">
        <v>24</v>
      </c>
      <c r="C104" s="670" t="s">
        <v>0</v>
      </c>
      <c r="D104" s="671" t="s">
        <v>21</v>
      </c>
      <c r="E104" s="672" t="s">
        <v>21</v>
      </c>
      <c r="F104" s="673" t="s">
        <v>21</v>
      </c>
    </row>
    <row r="105" spans="1:6" ht="12.75">
      <c r="A105" s="675">
        <f>HYPERLINK("http://www.congressweb.com/nrln/bills/detail/id/17550","H.R.592: Pharmacy and Medically Underserved Areas Enhancement Act of 2015")</f>
        <v>0</v>
      </c>
      <c r="B105" s="676" t="s">
        <v>24</v>
      </c>
      <c r="C105" s="677" t="s">
        <v>0</v>
      </c>
      <c r="D105" s="681" t="s">
        <v>22</v>
      </c>
      <c r="E105" s="682" t="s">
        <v>22</v>
      </c>
      <c r="F105" s="680" t="s">
        <v>21</v>
      </c>
    </row>
    <row r="106" spans="1:6" ht="12.75">
      <c r="A106" s="684">
        <f>HYPERLINK("http://www.congressweb.com/nrln/bills/detail/id/17461","H.R.494: Competitive Health Insurance Reform Act of 2015")</f>
        <v>0</v>
      </c>
      <c r="B106" s="685" t="s">
        <v>24</v>
      </c>
      <c r="C106" s="686" t="s">
        <v>0</v>
      </c>
      <c r="D106" s="687" t="s">
        <v>21</v>
      </c>
      <c r="E106" s="688" t="s">
        <v>21</v>
      </c>
      <c r="F106" s="689" t="s">
        <v>21</v>
      </c>
    </row>
    <row r="107" spans="1:6" ht="12.75">
      <c r="A107" s="691">
        <f>HYPERLINK("http://www.congressweb.com/nrln/bills/detail/id/18350","H.R.290: Creating Access to Rehabilitation for Every Senior (CARES) Act of 2015")</f>
        <v>0</v>
      </c>
      <c r="B107" s="692" t="s">
        <v>24</v>
      </c>
      <c r="C107" s="693" t="s">
        <v>0</v>
      </c>
      <c r="D107" s="694" t="s">
        <v>21</v>
      </c>
      <c r="E107" s="695" t="s">
        <v>21</v>
      </c>
      <c r="F107" s="696" t="s">
        <v>21</v>
      </c>
    </row>
    <row r="108" spans="1:6" ht="12.75">
      <c r="A108" s="698">
        <f>HYPERLINK("http://www.congressweb.com/nrln/bills/detail/id/17329","H.R.284: Medicare DMPOS Competitive Bidding Improvement Act of 2015")</f>
        <v>0</v>
      </c>
      <c r="B108" s="699" t="s">
        <v>24</v>
      </c>
      <c r="C108" s="700" t="s">
        <v>0</v>
      </c>
      <c r="D108" s="701" t="s">
        <v>21</v>
      </c>
      <c r="E108" s="702" t="s">
        <v>21</v>
      </c>
      <c r="F108" s="703" t="s">
        <v>21</v>
      </c>
    </row>
    <row r="109" spans="1:6" ht="12.75">
      <c r="A109" s="705">
        <f>HYPERLINK("http://www.congressweb.com/nrln/bills/detail/id/18349","H.R.169: Critical Access Hospital Relief Act of 2015")</f>
        <v>0</v>
      </c>
      <c r="B109" s="706" t="s">
        <v>24</v>
      </c>
      <c r="C109" s="707" t="s">
        <v>0</v>
      </c>
      <c r="D109" s="711" t="s">
        <v>22</v>
      </c>
      <c r="E109" s="709" t="s">
        <v>21</v>
      </c>
      <c r="F109" s="712" t="s">
        <v>22</v>
      </c>
    </row>
    <row r="110" spans="1:6" ht="12.75">
      <c r="A110" s="714" t="s">
        <v>128</v>
      </c>
      <c r="B110" s="715" t="s">
        <v>68</v>
      </c>
      <c r="C110" s="716" t="s">
        <v>0</v>
      </c>
      <c r="D110" s="717" t="s">
        <v>5</v>
      </c>
      <c r="E110" s="718" t="s">
        <v>5</v>
      </c>
      <c r="F110" s="719" t="s">
        <v>5</v>
      </c>
    </row>
    <row r="111" spans="1:6" ht="12.75">
      <c r="A111" s="721">
        <f>HYPERLINK("http://www.congressweb.com/nrln/votes/detail/id/4598","H R 2146: Defending Public Safety Employees' Retirement Act")</f>
        <v>0</v>
      </c>
      <c r="B111" s="722" t="s">
        <v>70</v>
      </c>
      <c r="C111" s="723" t="s">
        <v>36</v>
      </c>
      <c r="D111" s="727" t="s">
        <v>71</v>
      </c>
      <c r="E111" s="728" t="s">
        <v>71</v>
      </c>
      <c r="F111" s="729" t="s">
        <v>71</v>
      </c>
    </row>
    <row r="112" spans="1:6" ht="12.75">
      <c r="A112" s="731">
        <f>HYPERLINK("http://www.congressweb.com/nrln/votes/detail/id/4486","H R 2: Medicare Access and CHIP Reauthorization Act of 2015 ")</f>
        <v>0</v>
      </c>
      <c r="B112" s="732" t="s">
        <v>5</v>
      </c>
      <c r="C112" s="733" t="s">
        <v>36</v>
      </c>
      <c r="D112" s="734" t="s">
        <v>71</v>
      </c>
      <c r="E112" s="735" t="s">
        <v>71</v>
      </c>
      <c r="F112" s="736" t="s">
        <v>71</v>
      </c>
    </row>
  </sheetData>
  <mergeCells count="10">
    <mergeCell ref="B2:J2"/>
    <mergeCell ref="A3:L3"/>
    <mergeCell ref="A4:L4"/>
    <mergeCell ref="A5:L5"/>
    <mergeCell ref="A6:L6"/>
    <mergeCell ref="A7:L7"/>
    <mergeCell ref="A8:L8"/>
    <mergeCell ref="A9:L9"/>
    <mergeCell ref="B10:C10"/>
    <mergeCell ref="B59:C59"/>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