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<sst xmlns="http://schemas.openxmlformats.org/spreadsheetml/2006/main" count="603" uniqueCount="133">
  <si>
    <t/>
  </si>
  <si>
    <t>NRLN Report  - OK 114th Congress Legislative Bill Report Card</t>
  </si>
  <si>
    <t>The bills on this Report Card are supported or opposed by the National Retiree Legislative Network in the 114th Congress. The bills correspond to the NRLN Legislative Agenda which focuses on the protection of retirees. (Available at www.nrln.org.)</t>
  </si>
  <si>
    <t>The Report Card was developed to track the position of Congressional members on these important bills.  Those who sponsor or co-sponsor a bill demonstrate their understanding of the issues facing retirees. It is hoped that those who do not currently endorse a bill will vote favorably for it in the future.</t>
  </si>
  <si>
    <t xml:space="preserve"> </t>
  </si>
  <si>
    <t xml:space="preserve">  </t>
  </si>
  <si>
    <t>The NRLN strives to work on issues that affect all retirees.  NRLN Grassroots Advocates seek to build relationships with elected federal governmental officials to discuss problems and solutions.  NRLN Grassroots Advocates regularly contact the Senators and Representatives to gain their understanding and support for or opposition to these bills.  They also recommend new legislation to protect retirees.  The NRLN has issued white papers on the topics of critical importance.  (Available at www.nrln.org)</t>
  </si>
  <si>
    <t>The legend for the codes in the Comment column are: AA - Action Alert Issued; BP - Bill Passed; BP In Bill # - Bill Passed in Bill #; BP Law - Bill Passed by House, Senate, President Signed into Law; Vetoed - Bill Passed by House, Senate, Vetoed by President; VO - Veto Overridden to become Law.</t>
  </si>
  <si>
    <t>Note: The following Bills have not been listed  below  as they are considered low priority for the NRLN , or have been superceded by another bill of higher relationship to he NRLN  legislative agenda.</t>
  </si>
  <si>
    <t>S.1349, S.1347, S.1253, S.1083, S.971, S.626, S.506, S.349, S.149, S.141, H.R.3308, H.R.2507, H.R.2506, H.R.2505, H.R.2196, H.R.1221, H.R.1190, H.R.1018, H.R.876, H.R.696, H.R.670, H.R.556, H.R.380, H.R.244, H.R.160</t>
  </si>
  <si>
    <t>Details on these bills, listed or not,  may be found on Congress.gov</t>
  </si>
  <si>
    <t>Bills have live links to more information</t>
  </si>
  <si>
    <t>Yes=Supports NRLN</t>
  </si>
  <si>
    <t>Senate Bills for the 114th Congress (2015 - 2016) -- Supported by the NRLN (Dec 2016)</t>
  </si>
  <si>
    <t>NRLN Position</t>
  </si>
  <si>
    <t>Comment</t>
  </si>
  <si>
    <t>OK Sen. Inhofe</t>
  </si>
  <si>
    <t>OK Sen. Lankford</t>
  </si>
  <si>
    <t>S.2505: Savers Act of 2016</t>
  </si>
  <si>
    <t>Oppose</t>
  </si>
  <si>
    <t>AA</t>
  </si>
  <si>
    <t>No</t>
  </si>
  <si>
    <t>Yes</t>
  </si>
  <si>
    <t>S.2214: Cody Miller Patient Medication Information Act</t>
  </si>
  <si>
    <t>Support</t>
  </si>
  <si>
    <t>S.2148: Protecting Medicare Beneficiaries Act of 2015</t>
  </si>
  <si>
    <t xml:space="preserve">S.2147: Pension Accountability Act </t>
  </si>
  <si>
    <t>S.2023: Prescription Drug Affordability Act of 2015</t>
  </si>
  <si>
    <t>S.2019: Preserve Access to Affordable Generics Act</t>
  </si>
  <si>
    <t>S.1926: Protecting Access to Lifesaving Screenings Act (PALS Act)</t>
  </si>
  <si>
    <t>S.1884: Medicare Prescription Drug Savings and Choice Act of 2015</t>
  </si>
  <si>
    <t>S.1790: Safe and Affordable Prescription Drugs Act of 2015</t>
  </si>
  <si>
    <t>S.1631: Keep Our Pension Promises Act</t>
  </si>
  <si>
    <t>S.1566: Cancer Drug Coverage Parity Act of 2015</t>
  </si>
  <si>
    <t>S.1465: Furthering Access to Stroke Telemedicine Act (FAST Act)</t>
  </si>
  <si>
    <t xml:space="preserve">S.1461: A bill to provide for the extension of the enforcement instruction on supervision requirements for outpatient therapeutic services in critical access and small rural hospitals through 2015. </t>
  </si>
  <si>
    <t>BP Law</t>
  </si>
  <si>
    <t xml:space="preserve">S.1362: A bill to amend title XI of the Social Security Act to clarify waiver authority regarding programs of all-inclusive care for the elderly (PACE programs). </t>
  </si>
  <si>
    <t>S.1345: Access to Quality Diabetes Education Act of 2015</t>
  </si>
  <si>
    <t>S.1190: Ensuring Seniors Access to Local Pharmacies Act of 2015</t>
  </si>
  <si>
    <t>S.1131: Medicare Diabetes Prevention Act of 2015</t>
  </si>
  <si>
    <t>S.1013: Ensuring Access to Quality Complex Rehabilitation Technology Act of 2015</t>
  </si>
  <si>
    <t>S.984: Steve Gleason Act of 2015</t>
  </si>
  <si>
    <t>S.968: Huntington's Disease Parity Act</t>
  </si>
  <si>
    <t>S.857: Health Outcomes, Planning, &amp; Education (HOPE) For Alzheimer's Act Of 2015</t>
  </si>
  <si>
    <t>S.843: Improving Access to Medicare Coverage Act of 2015</t>
  </si>
  <si>
    <t>S.804: Medicare CGM ACCess Act of 2015</t>
  </si>
  <si>
    <t>S.776: Medication Therapy Management Empowerment Act of 2015</t>
  </si>
  <si>
    <t>S.709: Restoring Access to Medication Act of 2015</t>
  </si>
  <si>
    <t>S.704: Community Based Independence for Seniors Act</t>
  </si>
  <si>
    <t>S.688: Establish Benificiary Equity in the Hospital Readmissions Program Act of 2015</t>
  </si>
  <si>
    <t>S.648: Medicare Formulary Improvement Act of 2015</t>
  </si>
  <si>
    <t>S.624: Removing Barriers to Colorectal Cancer Screening Act of 2015</t>
  </si>
  <si>
    <t>S.607: Rural Community Hospital Demonstration Extension Act of 2015</t>
  </si>
  <si>
    <t xml:space="preserve">S.578: Home Health Care Planning Improvement Act of 2015 </t>
  </si>
  <si>
    <t>S.539: Medicare Access to Rehabilitation Services Act of 2015</t>
  </si>
  <si>
    <t>S.377: Medicare Ambulance Access, Fraud Prevention, and Reform Act of 2015</t>
  </si>
  <si>
    <t xml:space="preserve">S.332: Rural Hospital Access Act of 2015 </t>
  </si>
  <si>
    <t>S.315: Hearing Aid Assistance Tax Credit Act of 2015</t>
  </si>
  <si>
    <t>S.314: Pharmacy and Medically Underserved Areas Enhancement Act of 2015</t>
  </si>
  <si>
    <t>S.275: Medicare Home Infusion Site of Care Act of 201</t>
  </si>
  <si>
    <t>S.258: Critical Access Hospital Relief Act of 2015</t>
  </si>
  <si>
    <t>S.192: Older Americans Act Reauthorization Act of 2015</t>
  </si>
  <si>
    <t>S.148: Medicare DMPOS Competitive Bidding Improvement Act of 2015</t>
  </si>
  <si>
    <t>S.131: Fair and Immediate Release of Generic Drugs Act of 2015</t>
  </si>
  <si>
    <t>S.122: Safe and Affordable Drugs from Canada Act of 2015</t>
  </si>
  <si>
    <t>S.31: Medicare Prescription Drug Price Negotiation Act of 2015</t>
  </si>
  <si>
    <t>Senate Votes for the 114th Congress (2015 - 2016)</t>
  </si>
  <si>
    <t>Against NRLN</t>
  </si>
  <si>
    <t>H.R. 2146: Defending Public Safety Employees' Retirement Act</t>
  </si>
  <si>
    <t>Opposed</t>
  </si>
  <si>
    <t>Yea</t>
  </si>
  <si>
    <t>H.R. 2: Medicare Access and CHIP Reauthorization Act of 2015</t>
  </si>
  <si>
    <t>House Bills for the 114th Congress (2015 - 2016) -- Supported by the NRLN (Dec 2016)</t>
  </si>
  <si>
    <t>OK 01 Rep. Bridenstine</t>
  </si>
  <si>
    <t>OK 02 Rep. Mullin</t>
  </si>
  <si>
    <t>OK 03 Rep. Lucas</t>
  </si>
  <si>
    <t>OK 04 Rep. Cole</t>
  </si>
  <si>
    <t>OK 05 Rep. Russell</t>
  </si>
  <si>
    <t xml:space="preserve">H.R.4642: Diabetic Eye Disease Prevention Act of 2016 </t>
  </si>
  <si>
    <t>H.R.4294: Savers Act of 2016</t>
  </si>
  <si>
    <t>H.R.4207: MEDICARE FAIR DRUG PRICING ACT OF 2015</t>
  </si>
  <si>
    <t xml:space="preserve">H.R.4029: Pension Accountability Act  </t>
  </si>
  <si>
    <t xml:space="preserve">H.R.3779: To restrict the inclusion of social security account numbers on documents sent by mail by the Federal Government, and for other purposes. </t>
  </si>
  <si>
    <t>H.R.3696: Medicare Premium Fairness Act of 2015</t>
  </si>
  <si>
    <t>H.R.3513: Prescription Drug Affordability Act of 2015</t>
  </si>
  <si>
    <t>H.R.3339: Protecting Access to Lifesaving Screenings Act (PALS Act)</t>
  </si>
  <si>
    <t>None</t>
  </si>
  <si>
    <t>H.R.3261: Medicare Prescription Drug Savings and Choice Act of 2015</t>
  </si>
  <si>
    <t>H.R.3243: To amend title XI of the Social Security Act to clarify waiver authority regarding programs of all-inclusive care for the elderly (PACE programs)</t>
  </si>
  <si>
    <t>H.R.3061: Medicare Prescription Drug Price Negotiation Act of 2015</t>
  </si>
  <si>
    <t>H.R.2878: To provide for the extension of the enforcement instruction on supervision requirements for outpatient therapeutic services in critical access and small rural hospitals through 2015</t>
  </si>
  <si>
    <t>H.R.2844:  Keep Our Pension Promises Act</t>
  </si>
  <si>
    <t xml:space="preserve">H.R.2799: Furthering Access to Stroke Telemedicine Act (FAST Act)  </t>
  </si>
  <si>
    <t>H.R.2739: Cancer Drug Coverage Parity Act of 2015</t>
  </si>
  <si>
    <t>H.R.2704: Community Based Independence for Seniors Act of 2015</t>
  </si>
  <si>
    <t>H.R.2623:  Personal Drug Importation Fairness Act of 2015</t>
  </si>
  <si>
    <t>H.R.2228: Safe and Affordable Drugs From Canada Act of 2015</t>
  </si>
  <si>
    <t xml:space="preserve">H.R.2102: Medicare Diabetes Prevention Act of 2015 </t>
  </si>
  <si>
    <t>H.R.1882: Hearing Aid Assistance Tax Credit Act of 2015</t>
  </si>
  <si>
    <t>H.R.1726:  Access to Quality Diabetes Education Act of 2015</t>
  </si>
  <si>
    <t xml:space="preserve">H.R.1686:  Preventing Diabetes in Medicare Act of 2015 </t>
  </si>
  <si>
    <t>H.R.1608: Lymphedema Treatment Act</t>
  </si>
  <si>
    <t>H.R.1600: Patients' Access to Treatments Act of 2015</t>
  </si>
  <si>
    <t>H.R.1571:  Improving Access to Medicare Coverage Act of 2015</t>
  </si>
  <si>
    <t>H.R.1559: Health Outcomes, Planning, &amp; Education (HOPE) For Alzheimer's Act Of 2015</t>
  </si>
  <si>
    <t>H.R.1516: Ensuring Access to Quality Complex Rehabilitation Technology Act of 2015</t>
  </si>
  <si>
    <t>H.R.1453: Ambulatory Surgery Center Quality and Access Act of 2015</t>
  </si>
  <si>
    <t>H.R.1427: Medicare CGM ACCess Act of 2015</t>
  </si>
  <si>
    <t>H.R.1343: Establish Benificiary Equity in the Hospital Readmissions Program Act of 2015</t>
  </si>
  <si>
    <t>H.R.1342: Home Health Care Planning Improvement Act of 2015</t>
  </si>
  <si>
    <t xml:space="preserve">H.R.1270: Restoring Access to Medication Act of 2015 </t>
  </si>
  <si>
    <t>H.R.1220: Removing Barriers to Colorectal Cancer Screening Act of 2015</t>
  </si>
  <si>
    <t>H.R.975: Health Freedom for Seniors Act of 2015</t>
  </si>
  <si>
    <t>H.R.842: Huntington's Disease Parity Act</t>
  </si>
  <si>
    <t>H.R.793: Ensuring Seniors Access to Local Pharmacies Act of 2015</t>
  </si>
  <si>
    <t>H.R.775: Medicare Access to Rehabilitation Services Act of 2015</t>
  </si>
  <si>
    <t>H.R.771: Protecting Access to Diabetes Supplies Act of 2015</t>
  </si>
  <si>
    <t>H.R.745: Medicare Ambulance Access, Fraud Prevention, and Reform Act of 2015</t>
  </si>
  <si>
    <t>H.R.729: Medicare Demonstration of Coverage for Low Vision Devices Act of 2015</t>
  </si>
  <si>
    <t>H.R.672: Rural Community Hospital Demonstration Extension Act of 2015</t>
  </si>
  <si>
    <t>H.R.663: Rural Hospital Access Act of 2015</t>
  </si>
  <si>
    <t>H.R.628: Steve Gleason Act of 2015</t>
  </si>
  <si>
    <t>H.R.605: Medicare Home Infusion Site of Care Act of 2015</t>
  </si>
  <si>
    <t>H.R.592: Pharmacy and Medically Underserved Areas Enhancement Act of 2015</t>
  </si>
  <si>
    <t>H.R.494: Competitive Health Insurance Reform Act of 2015</t>
  </si>
  <si>
    <t>H.R.290: Creating Access to Rehabilitation for Every Senior (CARES) Act of 2015</t>
  </si>
  <si>
    <t>H.R.284: Medicare DMPOS Competitive Bidding Improvement Act of 2015</t>
  </si>
  <si>
    <t>H.R.169: Critical Access Hospital Relief Act of 2015</t>
  </si>
  <si>
    <t>House Votes for the 114th Congress (2015 - 2016)</t>
  </si>
  <si>
    <t>H R 2146: Defending Public Safety Employees' Retirement Act</t>
  </si>
  <si>
    <t>Nay</t>
  </si>
  <si>
    <t xml:space="preserve">H R 2: Medicare Access and CHIP Reauthorization Act of 2015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</si>
</sst>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5">
    <font>
      <sz val="10"/>
      <name val="Arial"/>
      <family val="0"/>
    </font>
    <font>
      <b/>
      <sz val="10"/>
      <name val="Arial"/>
      <family val="0"/>
    </font>
    <font>
      <u val="single"/>
      <sz val="10"/>
      <color indexed="12"/>
      <name val="Arial"/>
      <family val="0"/>
    </font>
    <font>
      <b/>
      <sz val="14"/>
      <name val="Arial"/>
      <family val="0"/>
    </font>
    <font>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2">
    <xf numFmtId="0" fontId="0" fillId="0" borderId="0" xfId="0" applyAlignment="1">
      <alignment/>
    </xf>
    <xf numFmtId="164"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164" fontId="1" fillId="0" borderId="0" xfId="0" applyFont="1" applyAlignment="1">
      <alignment/>
    </xf>
    <xf numFmtId="0" fontId="0" fillId="0" borderId="0" xfId="0" applyFont="1" applyAlignment="1">
      <alignment wrapText="1"/>
    </xf>
    <xf numFmtId="0" fontId="0"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2" fillId="0" borderId="0" xfId="0" applyFont="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2" borderId="1" xfId="0" applyFont="1" applyBorder="1" applyAlignment="1">
      <alignment/>
    </xf>
    <xf numFmtId="0" fontId="3"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3"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0" xfId="0" applyFont="1" applyAlignment="1">
      <alignment/>
    </xf>
    <xf numFmtId="0" fontId="4" fillId="0" borderId="0" xfId="0" applyFont="1" applyAlignment="1">
      <alignment/>
    </xf>
    <xf numFmtId="0" fontId="3" fillId="0" borderId="1" xfId="0" applyFont="1" applyBorder="1" applyAlignment="1">
      <alignment/>
    </xf>
    <xf numFmtId="0" fontId="1" fillId="2"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3" borderId="0" xfId="0" applyFont="1" applyAlignment="1">
      <alignment/>
    </xf>
    <xf numFmtId="0" fontId="1" fillId="0" borderId="1" xfId="0" applyFont="1" applyBorder="1" applyAlignment="1">
      <alignment wrapText="1"/>
    </xf>
    <xf numFmtId="0" fontId="1" fillId="3"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0</xdr:col>
      <xdr:colOff>2343150</xdr:colOff>
      <xdr:row>2</xdr:row>
      <xdr:rowOff>266700</xdr:rowOff>
    </xdr:to>
    <xdr:pic>
      <xdr:nvPicPr>
        <xdr:cNvPr id="1" name="Picture 1"/>
        <xdr:cNvPicPr preferRelativeResize="1">
          <a:picLocks noChangeAspect="1"/>
        </xdr:cNvPicPr>
      </xdr:nvPicPr>
      <xdr:blipFill>
        <a:blip r:embed="rId1"/>
        <a:stretch>
          <a:fillRect/>
        </a:stretch>
      </xdr:blipFill>
      <xdr:spPr>
        <a:xfrm>
          <a:off x="390525" y="0"/>
          <a:ext cx="19526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L112"/>
  <sheetViews>
    <sheetView tabSelected="1" workbookViewId="0" topLeftCell="A1">
      <selection activeCell="A1" sqref="A1"/>
    </sheetView>
  </sheetViews>
  <sheetFormatPr defaultColWidth="9.140625" defaultRowHeight="12.75"/>
  <cols>
    <col min="1" max="1" width="60.00390625" style="0" customWidth="1"/>
    <col min="12" max="12" width="10.00390625" style="0" customWidth="1"/>
  </cols>
  <sheetData>
    <row r="1" ht="12.75"/>
    <row r="2" spans="1:12" ht="24.75" customHeight="1">
      <c r="A2" s="2" t="s">
        <v>0</v>
      </c>
      <c r="B2" s="3" t="s">
        <v>1</v>
      </c>
      <c r="C2" s="4" t="s">
        <v>0</v>
      </c>
      <c r="D2" s="5" t="s">
        <v>0</v>
      </c>
      <c r="E2" s="6" t="s">
        <v>0</v>
      </c>
      <c r="F2" s="7" t="s">
        <v>0</v>
      </c>
      <c r="G2" s="8" t="s">
        <v>0</v>
      </c>
      <c r="H2" s="9" t="s">
        <v>0</v>
      </c>
      <c r="I2" s="10" t="s">
        <v>0</v>
      </c>
      <c r="J2" s="11" t="s">
        <v>0</v>
      </c>
      <c r="K2" s="12" t="s">
        <v>0</v>
      </c>
      <c r="L2" s="13">
        <v>42733</v>
      </c>
    </row>
    <row r="3" ht="45" customHeight="1">
      <c r="A3" s="14" t="s">
        <v>2</v>
      </c>
    </row>
    <row r="4" ht="34.5" customHeight="1">
      <c r="A4" s="15" t="s">
        <v>3</v>
      </c>
    </row>
    <row r="5" spans="1:3" ht="45" customHeight="1">
      <c r="A5" s="16" t="s">
        <v>6</v>
      </c>
      <c r="B5" s="17" t="s">
        <v>0</v>
      </c>
      <c r="C5" s="18" t="s">
        <v>5</v>
      </c>
    </row>
    <row r="6" spans="1:3" ht="12.75">
      <c r="A6" s="19" t="s">
        <v>7</v>
      </c>
      <c r="B6" s="20" t="s">
        <v>0</v>
      </c>
      <c r="C6" s="21" t="s">
        <v>5</v>
      </c>
    </row>
    <row r="7" spans="1:3" ht="12.75">
      <c r="A7" t="s">
        <v>8</v>
      </c>
      <c r="C7" t="s">
        <v>5</v>
      </c>
    </row>
    <row r="8" spans="1:3" ht="30" customHeight="1">
      <c r="A8" s="22" t="s">
        <v>9</v>
      </c>
      <c r="B8" s="23" t="s">
        <v>0</v>
      </c>
      <c r="C8" s="24" t="s">
        <v>5</v>
      </c>
    </row>
    <row r="9" spans="1:3" ht="12.75">
      <c r="A9" s="25">
        <f>HYPERLINK("https://www.congress.gov/search?q=%7B%22source%22%3A%22legislation%22%2C%22congress%22%3A114%7D","Details on these bills, listed or not, may be found on Congress.gov")</f>
        <v>0</v>
      </c>
      <c r="C9" t="s">
        <v>5</v>
      </c>
    </row>
    <row r="10" spans="1:5" ht="30" customHeight="1">
      <c r="A10" s="32" t="s">
        <v>11</v>
      </c>
      <c r="B10" s="31" t="s">
        <v>12</v>
      </c>
      <c r="C10" s="28" t="s">
        <v>0</v>
      </c>
      <c r="D10" s="29" t="s">
        <v>0</v>
      </c>
      <c r="E10" s="30" t="s">
        <v>5</v>
      </c>
    </row>
    <row r="11" spans="1:5" ht="12.75">
      <c r="A11" s="33" t="s">
        <v>13</v>
      </c>
      <c r="B11" s="34" t="s">
        <v>14</v>
      </c>
      <c r="C11" s="35" t="s">
        <v>15</v>
      </c>
      <c r="D11" s="36" t="s">
        <v>16</v>
      </c>
      <c r="E11" s="37" t="s">
        <v>17</v>
      </c>
    </row>
    <row r="12" spans="1:5" ht="12.75">
      <c r="A12" s="39">
        <f>HYPERLINK("http://www.congressweb.com/nrln/bills/detail/id/20012","S.2505: Savers Act of 2016")</f>
        <v>0</v>
      </c>
      <c r="B12" s="40" t="s">
        <v>19</v>
      </c>
      <c r="C12" s="41" t="s">
        <v>20</v>
      </c>
      <c r="D12" s="42" t="s">
        <v>21</v>
      </c>
      <c r="E12" s="44" t="s">
        <v>22</v>
      </c>
    </row>
    <row r="13" spans="1:5" ht="12.75">
      <c r="A13" s="46">
        <f>HYPERLINK("http://www.congressweb.com/nrln/bills/detail/id/19706","S.2214: Cody Miller Patient Medication Information Act")</f>
        <v>0</v>
      </c>
      <c r="B13" s="47" t="s">
        <v>24</v>
      </c>
      <c r="C13" s="48" t="s">
        <v>0</v>
      </c>
      <c r="D13" s="49" t="s">
        <v>21</v>
      </c>
      <c r="E13" s="50" t="s">
        <v>21</v>
      </c>
    </row>
    <row r="14" spans="1:5" ht="12.75">
      <c r="A14" s="52">
        <f>HYPERLINK("http://www.congressweb.com/nrln/bills/detail/id/19581","S.2148: Protecting Medicare Beneficiaries Act of 2015")</f>
        <v>0</v>
      </c>
      <c r="B14" s="53" t="s">
        <v>24</v>
      </c>
      <c r="C14" s="54" t="s">
        <v>0</v>
      </c>
      <c r="D14" s="55" t="s">
        <v>21</v>
      </c>
      <c r="E14" s="56" t="s">
        <v>21</v>
      </c>
    </row>
    <row r="15" spans="1:5" ht="12.75">
      <c r="A15" s="58">
        <f>HYPERLINK("http://www.congressweb.com/nrln/bills/detail/id/19660","S.2147: Pension Accountability Act ")</f>
        <v>0</v>
      </c>
      <c r="B15" s="59" t="s">
        <v>24</v>
      </c>
      <c r="C15" s="60" t="s">
        <v>0</v>
      </c>
      <c r="D15" s="61" t="s">
        <v>21</v>
      </c>
      <c r="E15" s="62" t="s">
        <v>21</v>
      </c>
    </row>
    <row r="16" spans="1:5" ht="12.75">
      <c r="A16" s="64">
        <f>HYPERLINK("http://www.congressweb.com/nrln/bills/detail/id/19456","S.2023: Prescription Drug Affordability Act of 2015")</f>
        <v>0</v>
      </c>
      <c r="B16" s="65" t="s">
        <v>24</v>
      </c>
      <c r="C16" s="66" t="s">
        <v>20</v>
      </c>
      <c r="D16" s="67" t="s">
        <v>21</v>
      </c>
      <c r="E16" s="68" t="s">
        <v>21</v>
      </c>
    </row>
    <row r="17" spans="1:5" ht="12.75">
      <c r="A17" s="70">
        <f>HYPERLINK("http://www.congressweb.com/nrln/bills/detail/id/19457","S.2019: Preserve Access to Affordable Generics Act")</f>
        <v>0</v>
      </c>
      <c r="B17" s="71" t="s">
        <v>24</v>
      </c>
      <c r="C17" s="72" t="s">
        <v>20</v>
      </c>
      <c r="D17" s="73" t="s">
        <v>21</v>
      </c>
      <c r="E17" s="74" t="s">
        <v>21</v>
      </c>
    </row>
    <row r="18" spans="1:5" ht="12.75">
      <c r="A18" s="76">
        <f>HYPERLINK("http://www.congressweb.com/nrln/bills/detail/id/19331","S.1926: Protecting Access to Lifesaving Screenings Act (PALS Act)")</f>
        <v>0</v>
      </c>
      <c r="B18" s="77" t="s">
        <v>24</v>
      </c>
      <c r="C18" s="78" t="s">
        <v>0</v>
      </c>
      <c r="D18" s="79" t="s">
        <v>21</v>
      </c>
      <c r="E18" s="80" t="s">
        <v>21</v>
      </c>
    </row>
    <row r="19" spans="1:5" ht="12.75">
      <c r="A19" s="82">
        <f>HYPERLINK("http://www.congressweb.com/nrln/bills/detail/id/19301","S.1884: Medicare Prescription Drug Savings and Choice Act of 2015")</f>
        <v>0</v>
      </c>
      <c r="B19" s="83" t="s">
        <v>24</v>
      </c>
      <c r="C19" s="84" t="s">
        <v>20</v>
      </c>
      <c r="D19" s="85" t="s">
        <v>21</v>
      </c>
      <c r="E19" s="86" t="s">
        <v>21</v>
      </c>
    </row>
    <row r="20" spans="1:5" ht="12.75">
      <c r="A20" s="88">
        <f>HYPERLINK("http://www.congressweb.com/nrln/bills/detail/id/19489","S.1790: Safe and Affordable Prescription Drugs Act of 2015")</f>
        <v>0</v>
      </c>
      <c r="B20" s="89" t="s">
        <v>24</v>
      </c>
      <c r="C20" s="90" t="s">
        <v>20</v>
      </c>
      <c r="D20" s="91" t="s">
        <v>21</v>
      </c>
      <c r="E20" s="92" t="s">
        <v>21</v>
      </c>
    </row>
    <row r="21" spans="1:5" ht="12.75">
      <c r="A21" s="94">
        <f>HYPERLINK("http://www.congressweb.com/nrln/bills/detail/id/18626","S.1631: Keep Our Pension Promises Act")</f>
        <v>0</v>
      </c>
      <c r="B21" s="95" t="s">
        <v>24</v>
      </c>
      <c r="C21" s="96" t="s">
        <v>0</v>
      </c>
      <c r="D21" s="97" t="s">
        <v>21</v>
      </c>
      <c r="E21" s="98" t="s">
        <v>21</v>
      </c>
    </row>
    <row r="22" spans="1:5" ht="12.75">
      <c r="A22" s="100">
        <f>HYPERLINK("http://www.congressweb.com/nrln/bills/detail/id/18545","S.1566: Cancer Drug Coverage Parity Act of 2015")</f>
        <v>0</v>
      </c>
      <c r="B22" s="101" t="s">
        <v>24</v>
      </c>
      <c r="C22" s="102" t="s">
        <v>0</v>
      </c>
      <c r="D22" s="103" t="s">
        <v>21</v>
      </c>
      <c r="E22" s="104" t="s">
        <v>21</v>
      </c>
    </row>
    <row r="23" spans="1:5" ht="12.75">
      <c r="A23" s="106">
        <f>HYPERLINK("http://www.congressweb.com/nrln/bills/detail/id/18434","S.1465: Furthering Access to Stroke Telemedicine Act (FAST Act)")</f>
        <v>0</v>
      </c>
      <c r="B23" s="107" t="s">
        <v>24</v>
      </c>
      <c r="C23" s="108" t="s">
        <v>0</v>
      </c>
      <c r="D23" s="109" t="s">
        <v>21</v>
      </c>
      <c r="E23" s="110" t="s">
        <v>21</v>
      </c>
    </row>
    <row r="24" spans="1:5" ht="12.75">
      <c r="A24" s="112">
        <f>HYPERLINK("http://www.congressweb.com/nrln/bills/detail/id/18432","S.1461: A bill to provide for the extension of the enforcement instruction on supervision requirements for outpatient therapeutic services in critical access and small rural hospitals through 2015. ")</f>
        <v>0</v>
      </c>
      <c r="B24" s="113" t="s">
        <v>24</v>
      </c>
      <c r="C24" s="114" t="s">
        <v>36</v>
      </c>
      <c r="D24" s="115" t="s">
        <v>21</v>
      </c>
      <c r="E24" s="116" t="s">
        <v>21</v>
      </c>
    </row>
    <row r="25" spans="1:5" ht="12.75">
      <c r="A25" s="118">
        <f>HYPERLINK("http://www.congressweb.com/nrln/bills/detail/id/18399","S.1362: A bill to amend title XI of the Social Security Act to clarify waiver authority regarding programs of all-inclusive care for the elderly (PACE programs). ")</f>
        <v>0</v>
      </c>
      <c r="B25" s="119" t="s">
        <v>24</v>
      </c>
      <c r="C25" s="120" t="s">
        <v>36</v>
      </c>
      <c r="D25" s="121" t="s">
        <v>21</v>
      </c>
      <c r="E25" s="122" t="s">
        <v>21</v>
      </c>
    </row>
    <row r="26" spans="1:5" ht="12.75">
      <c r="A26" s="124">
        <f>HYPERLINK("http://www.congressweb.com/nrln/bills/detail/id/20247","S.1345: Access to Quality Diabetes Education Act of 2015")</f>
        <v>0</v>
      </c>
      <c r="B26" s="125" t="s">
        <v>24</v>
      </c>
      <c r="C26" s="126" t="s">
        <v>0</v>
      </c>
      <c r="D26" s="127" t="s">
        <v>21</v>
      </c>
      <c r="E26" s="128" t="s">
        <v>21</v>
      </c>
    </row>
    <row r="27" spans="1:5" ht="12.75">
      <c r="A27" s="130">
        <f>HYPERLINK("http://www.congressweb.com/nrln/bills/detail/id/18292","S.1190: Ensuring Seniors Access to Local Pharmacies Act of 2015")</f>
        <v>0</v>
      </c>
      <c r="B27" s="131" t="s">
        <v>24</v>
      </c>
      <c r="C27" s="132" t="s">
        <v>0</v>
      </c>
      <c r="D27" s="133" t="s">
        <v>21</v>
      </c>
      <c r="E27" s="134" t="s">
        <v>21</v>
      </c>
    </row>
    <row r="28" spans="1:5" ht="12.75">
      <c r="A28" s="136">
        <f>HYPERLINK("http://www.congressweb.com/nrln/bills/detail/id/20146","S.1131: Medicare Diabetes Prevention Act of 2015")</f>
        <v>0</v>
      </c>
      <c r="B28" s="137" t="s">
        <v>24</v>
      </c>
      <c r="C28" s="138" t="s">
        <v>0</v>
      </c>
      <c r="D28" s="139" t="s">
        <v>21</v>
      </c>
      <c r="E28" s="140" t="s">
        <v>21</v>
      </c>
    </row>
    <row r="29" spans="1:5" ht="12.75">
      <c r="A29" s="142">
        <f>HYPERLINK("http://www.congressweb.com/nrln/bills/detail/id/18098","S.1013: Ensuring Access to Quality Complex Rehabilitation Technology Act of 2015")</f>
        <v>0</v>
      </c>
      <c r="B29" s="143" t="s">
        <v>24</v>
      </c>
      <c r="C29" s="144" t="s">
        <v>0</v>
      </c>
      <c r="D29" s="145" t="s">
        <v>21</v>
      </c>
      <c r="E29" s="146" t="s">
        <v>21</v>
      </c>
    </row>
    <row r="30" spans="1:5" ht="12.75">
      <c r="A30" s="148">
        <f>HYPERLINK("http://www.congressweb.com/nrln/bills/detail/id/18097","S.984: Steve Gleason Act of 2015")</f>
        <v>0</v>
      </c>
      <c r="B30" s="149" t="s">
        <v>24</v>
      </c>
      <c r="C30" s="150" t="s">
        <v>36</v>
      </c>
      <c r="D30" s="151" t="s">
        <v>21</v>
      </c>
      <c r="E30" s="152" t="s">
        <v>21</v>
      </c>
    </row>
    <row r="31" spans="1:5" ht="12.75">
      <c r="A31" s="154">
        <f>HYPERLINK("http://www.congressweb.com/nrln/bills/detail/id/18099","S.968: Huntington's Disease Parity Act")</f>
        <v>0</v>
      </c>
      <c r="B31" s="155" t="s">
        <v>24</v>
      </c>
      <c r="C31" s="156" t="s">
        <v>0</v>
      </c>
      <c r="D31" s="157" t="s">
        <v>21</v>
      </c>
      <c r="E31" s="158" t="s">
        <v>21</v>
      </c>
    </row>
    <row r="32" spans="1:5" ht="12.75">
      <c r="A32" s="160">
        <f>HYPERLINK("http://www.congressweb.com/nrln/bills/detail/id/18347","S.857: Health Outcomes, Planning, &amp; Education (HOPE) For Alzheimer's Act Of 2015")</f>
        <v>0</v>
      </c>
      <c r="B32" s="161" t="s">
        <v>24</v>
      </c>
      <c r="C32" s="162" t="s">
        <v>0</v>
      </c>
      <c r="D32" s="165" t="s">
        <v>22</v>
      </c>
      <c r="E32" s="166" t="s">
        <v>22</v>
      </c>
    </row>
    <row r="33" spans="1:5" ht="12.75">
      <c r="A33" s="168">
        <f>HYPERLINK("http://www.congressweb.com/nrln/bills/detail/id/17985","S.843: Improving Access to Medicare Coverage Act of 2015")</f>
        <v>0</v>
      </c>
      <c r="B33" s="169" t="s">
        <v>24</v>
      </c>
      <c r="C33" s="170" t="s">
        <v>0</v>
      </c>
      <c r="D33" s="171" t="s">
        <v>21</v>
      </c>
      <c r="E33" s="172" t="s">
        <v>21</v>
      </c>
    </row>
    <row r="34" spans="1:5" ht="12.75">
      <c r="A34" s="174">
        <f>HYPERLINK("http://www.congressweb.com/nrln/bills/detail/id/17923","S.804: Medicare CGM ACCess Act of 2015")</f>
        <v>0</v>
      </c>
      <c r="B34" s="175" t="s">
        <v>24</v>
      </c>
      <c r="C34" s="176" t="s">
        <v>0</v>
      </c>
      <c r="D34" s="179" t="s">
        <v>22</v>
      </c>
      <c r="E34" s="178" t="s">
        <v>21</v>
      </c>
    </row>
    <row r="35" spans="1:5" ht="12.75">
      <c r="A35" s="181">
        <f>HYPERLINK("http://www.congressweb.com/nrln/bills/detail/id/17905","S.776: Medication Therapy Management Empowerment Act of 2015")</f>
        <v>0</v>
      </c>
      <c r="B35" s="182" t="s">
        <v>24</v>
      </c>
      <c r="C35" s="183" t="s">
        <v>0</v>
      </c>
      <c r="D35" s="184" t="s">
        <v>21</v>
      </c>
      <c r="E35" s="185" t="s">
        <v>21</v>
      </c>
    </row>
    <row r="36" spans="1:5" ht="12.75">
      <c r="A36" s="187">
        <f>HYPERLINK("http://www.congressweb.com/nrln/bills/detail/id/17843","S.709: Restoring Access to Medication Act of 2015")</f>
        <v>0</v>
      </c>
      <c r="B36" s="188" t="s">
        <v>24</v>
      </c>
      <c r="C36" s="189" t="s">
        <v>0</v>
      </c>
      <c r="D36" s="190" t="s">
        <v>21</v>
      </c>
      <c r="E36" s="191" t="s">
        <v>21</v>
      </c>
    </row>
    <row r="37" spans="1:5" ht="12.75">
      <c r="A37" s="193">
        <f>HYPERLINK("http://www.congressweb.com/nrln/bills/detail/id/19148","S.704: Community Based Independence for Seniors Act")</f>
        <v>0</v>
      </c>
      <c r="B37" s="194" t="s">
        <v>24</v>
      </c>
      <c r="C37" s="195" t="s">
        <v>0</v>
      </c>
      <c r="D37" s="196" t="s">
        <v>21</v>
      </c>
      <c r="E37" s="197" t="s">
        <v>21</v>
      </c>
    </row>
    <row r="38" spans="1:5" ht="12.75">
      <c r="A38" s="199">
        <f>HYPERLINK("http://www.congressweb.com/nrln/bills/detail/id/17846","S.688: Establish Benificiary Equity in the Hospital Readmissions Program Act of 2015")</f>
        <v>0</v>
      </c>
      <c r="B38" s="200" t="s">
        <v>24</v>
      </c>
      <c r="C38" s="201" t="s">
        <v>0</v>
      </c>
      <c r="D38" s="202" t="s">
        <v>21</v>
      </c>
      <c r="E38" s="203" t="s">
        <v>21</v>
      </c>
    </row>
    <row r="39" spans="1:5" ht="12.75">
      <c r="A39" s="205">
        <f>HYPERLINK("http://www.congressweb.com/nrln/bills/detail/id/17796","S.648: Medicare Formulary Improvement Act of 2015")</f>
        <v>0</v>
      </c>
      <c r="B39" s="206" t="s">
        <v>24</v>
      </c>
      <c r="C39" s="207" t="s">
        <v>20</v>
      </c>
      <c r="D39" s="208" t="s">
        <v>21</v>
      </c>
      <c r="E39" s="209" t="s">
        <v>21</v>
      </c>
    </row>
    <row r="40" spans="1:5" ht="12.75">
      <c r="A40" s="211">
        <f>HYPERLINK("http://www.congressweb.com/nrln/bills/detail/id/18348","S.624: Removing Barriers to Colorectal Cancer Screening Act of 2015")</f>
        <v>0</v>
      </c>
      <c r="B40" s="212" t="s">
        <v>24</v>
      </c>
      <c r="C40" s="213" t="s">
        <v>0</v>
      </c>
      <c r="D40" s="214" t="s">
        <v>21</v>
      </c>
      <c r="E40" s="215" t="s">
        <v>21</v>
      </c>
    </row>
    <row r="41" spans="1:5" ht="12.75">
      <c r="A41" s="217">
        <f>HYPERLINK("http://www.congressweb.com/nrln/bills/detail/id/17753","S.607: Rural Community Hospital Demonstration Extension Act of 2015")</f>
        <v>0</v>
      </c>
      <c r="B41" s="218" t="s">
        <v>24</v>
      </c>
      <c r="C41" s="219" t="s">
        <v>0</v>
      </c>
      <c r="D41" s="220" t="s">
        <v>21</v>
      </c>
      <c r="E41" s="221" t="s">
        <v>21</v>
      </c>
    </row>
    <row r="42" spans="1:5" ht="12.75">
      <c r="A42" s="223">
        <f>HYPERLINK("http://www.congressweb.com/nrln/bills/detail/id/17760","S.578: Home Health Care Planning Improvement Act of 2015 ")</f>
        <v>0</v>
      </c>
      <c r="B42" s="224" t="s">
        <v>24</v>
      </c>
      <c r="C42" s="225" t="s">
        <v>0</v>
      </c>
      <c r="D42" s="226" t="s">
        <v>21</v>
      </c>
      <c r="E42" s="227" t="s">
        <v>21</v>
      </c>
    </row>
    <row r="43" spans="1:5" ht="12.75">
      <c r="A43" s="229">
        <f>HYPERLINK("http://www.congressweb.com/nrln/bills/detail/id/17761","S.539: Medicare Access to Rehabilitation Services Act of 2015")</f>
        <v>0</v>
      </c>
      <c r="B43" s="230" t="s">
        <v>24</v>
      </c>
      <c r="C43" s="231" t="s">
        <v>0</v>
      </c>
      <c r="D43" s="232" t="s">
        <v>21</v>
      </c>
      <c r="E43" s="233" t="s">
        <v>21</v>
      </c>
    </row>
    <row r="44" spans="1:5" ht="12.75">
      <c r="A44" s="235">
        <f>HYPERLINK("http://www.congressweb.com/nrln/bills/detail/id/17626","S.377: Medicare Ambulance Access, Fraud Prevention, and Reform Act of 2015")</f>
        <v>0</v>
      </c>
      <c r="B44" s="236" t="s">
        <v>24</v>
      </c>
      <c r="C44" s="237" t="s">
        <v>0</v>
      </c>
      <c r="D44" s="238" t="s">
        <v>21</v>
      </c>
      <c r="E44" s="239" t="s">
        <v>21</v>
      </c>
    </row>
    <row r="45" spans="1:5" ht="12.75">
      <c r="A45" s="241">
        <f>HYPERLINK("http://www.congressweb.com/nrln/bills/detail/id/17633","S.332: Rural Hospital Access Act of 2015 ")</f>
        <v>0</v>
      </c>
      <c r="B45" s="242" t="s">
        <v>24</v>
      </c>
      <c r="C45" s="243" t="s">
        <v>0</v>
      </c>
      <c r="D45" s="244" t="s">
        <v>21</v>
      </c>
      <c r="E45" s="245" t="s">
        <v>21</v>
      </c>
    </row>
    <row r="46" spans="1:5" ht="12.75">
      <c r="A46" s="247">
        <f>HYPERLINK("http://www.congressweb.com/nrln/bills/detail/id/17615","S.315: Hearing Aid Assistance Tax Credit Act of 2015")</f>
        <v>0</v>
      </c>
      <c r="B46" s="248" t="s">
        <v>24</v>
      </c>
      <c r="C46" s="249" t="s">
        <v>0</v>
      </c>
      <c r="D46" s="250" t="s">
        <v>21</v>
      </c>
      <c r="E46" s="251" t="s">
        <v>21</v>
      </c>
    </row>
    <row r="47" spans="1:5" ht="12.75">
      <c r="A47" s="253">
        <f>HYPERLINK("http://www.congressweb.com/nrln/bills/detail/id/17614","S.314: Pharmacy and Medically Underserved Areas Enhancement Act of 2015")</f>
        <v>0</v>
      </c>
      <c r="B47" s="254" t="s">
        <v>24</v>
      </c>
      <c r="C47" s="255" t="s">
        <v>0</v>
      </c>
      <c r="D47" s="256" t="s">
        <v>21</v>
      </c>
      <c r="E47" s="257" t="s">
        <v>21</v>
      </c>
    </row>
    <row r="48" spans="1:5" ht="12.75">
      <c r="A48" s="259">
        <f>HYPERLINK("http://www.congressweb.com/nrln/bills/detail/id/17549","S.275: Medicare Home Infusion Site of Care Act of 201")</f>
        <v>0</v>
      </c>
      <c r="B48" s="260" t="s">
        <v>24</v>
      </c>
      <c r="C48" s="261" t="s">
        <v>0</v>
      </c>
      <c r="D48" s="262" t="s">
        <v>21</v>
      </c>
      <c r="E48" s="264" t="s">
        <v>22</v>
      </c>
    </row>
    <row r="49" spans="1:5" ht="12.75">
      <c r="A49" s="266">
        <f>HYPERLINK("http://www.congressweb.com/nrln/bills/detail/id/17555","S.258: Critical Access Hospital Relief Act of 2015")</f>
        <v>0</v>
      </c>
      <c r="B49" s="267" t="s">
        <v>24</v>
      </c>
      <c r="C49" s="268" t="s">
        <v>0</v>
      </c>
      <c r="D49" s="271" t="s">
        <v>22</v>
      </c>
      <c r="E49" s="270" t="s">
        <v>21</v>
      </c>
    </row>
    <row r="50" spans="1:5" ht="12.75">
      <c r="A50" s="273">
        <f>HYPERLINK("http://www.congressweb.com/nrln/bills/detail/id/17448","S.192: Older Americans Act Reauthorization Act of 2015")</f>
        <v>0</v>
      </c>
      <c r="B50" s="274" t="s">
        <v>24</v>
      </c>
      <c r="C50" s="275" t="s">
        <v>36</v>
      </c>
      <c r="D50" s="276" t="s">
        <v>21</v>
      </c>
      <c r="E50" s="277" t="s">
        <v>21</v>
      </c>
    </row>
    <row r="51" spans="1:5" ht="12.75">
      <c r="A51" s="279">
        <f>HYPERLINK("http://www.congressweb.com/nrln/bills/detail/id/17328","S.148: Medicare DMPOS Competitive Bidding Improvement Act of 2015")</f>
        <v>0</v>
      </c>
      <c r="B51" s="280" t="s">
        <v>24</v>
      </c>
      <c r="C51" s="281" t="s">
        <v>0</v>
      </c>
      <c r="D51" s="282" t="s">
        <v>21</v>
      </c>
      <c r="E51" s="283" t="s">
        <v>21</v>
      </c>
    </row>
    <row r="52" spans="1:5" ht="12.75">
      <c r="A52" s="285">
        <f>HYPERLINK("http://www.congressweb.com/nrln/bills/detail/id/17309","S.131: Fair and Immediate Release of Generic Drugs Act of 2015")</f>
        <v>0</v>
      </c>
      <c r="B52" s="286" t="s">
        <v>24</v>
      </c>
      <c r="C52" s="287" t="s">
        <v>20</v>
      </c>
      <c r="D52" s="288" t="s">
        <v>21</v>
      </c>
      <c r="E52" s="289" t="s">
        <v>21</v>
      </c>
    </row>
    <row r="53" spans="1:5" ht="12.75">
      <c r="A53" s="291">
        <f>HYPERLINK("http://www.congressweb.com/nrln/bills/detail/id/18352","S.122: Safe and Affordable Drugs from Canada Act of 2015")</f>
        <v>0</v>
      </c>
      <c r="B53" s="292" t="s">
        <v>24</v>
      </c>
      <c r="C53" s="293" t="s">
        <v>20</v>
      </c>
      <c r="D53" s="294" t="s">
        <v>21</v>
      </c>
      <c r="E53" s="295" t="s">
        <v>21</v>
      </c>
    </row>
    <row r="54" spans="1:5" ht="12.75">
      <c r="A54" s="297">
        <f>HYPERLINK("http://www.congressweb.com/nrln/bills/detail/id/18353","S.31: Medicare Prescription Drug Price Negotiation Act of 2015")</f>
        <v>0</v>
      </c>
      <c r="B54" s="298" t="s">
        <v>24</v>
      </c>
      <c r="C54" s="299" t="s">
        <v>20</v>
      </c>
      <c r="D54" s="300" t="s">
        <v>21</v>
      </c>
      <c r="E54" s="301" t="s">
        <v>21</v>
      </c>
    </row>
    <row r="55" spans="1:5" ht="12.75">
      <c r="A55" s="302" t="s">
        <v>67</v>
      </c>
      <c r="B55" s="307" t="s">
        <v>68</v>
      </c>
      <c r="C55" s="304" t="s">
        <v>0</v>
      </c>
      <c r="D55" s="305" t="s">
        <v>0</v>
      </c>
      <c r="E55" s="306" t="s">
        <v>5</v>
      </c>
    </row>
    <row r="56" spans="1:5" ht="12.75">
      <c r="A56" s="309">
        <f>HYPERLINK("http://www.congressweb.com/nrln/votes/detail/id/4597","H.R. 2146: Defending Public Safety Employees' Retirement Act")</f>
        <v>0</v>
      </c>
      <c r="B56" s="310" t="s">
        <v>70</v>
      </c>
      <c r="C56" s="311" t="s">
        <v>36</v>
      </c>
      <c r="D56" s="314" t="s">
        <v>71</v>
      </c>
      <c r="E56" s="315" t="s">
        <v>71</v>
      </c>
    </row>
    <row r="57" spans="1:5" ht="12.75">
      <c r="A57" s="317">
        <f>HYPERLINK("http://www.congressweb.com/nrln/votes/detail/id/4600","H.R. 2: Medicare Access and CHIP Reauthorization Act of 2015")</f>
        <v>0</v>
      </c>
      <c r="B57" s="318" t="s">
        <v>5</v>
      </c>
      <c r="C57" s="319" t="s">
        <v>36</v>
      </c>
      <c r="D57" s="320" t="s">
        <v>71</v>
      </c>
      <c r="E57" s="321" t="s">
        <v>71</v>
      </c>
    </row>
    <row r="58" ht="12.75"/>
    <row r="59" spans="1:8" ht="30" customHeight="1">
      <c r="A59" s="324" t="s">
        <v>11</v>
      </c>
      <c r="B59" s="325" t="s">
        <v>12</v>
      </c>
      <c r="C59" s="326" t="s">
        <v>0</v>
      </c>
      <c r="D59" s="327" t="s">
        <v>5</v>
      </c>
      <c r="E59" s="328" t="s">
        <v>5</v>
      </c>
      <c r="F59" s="329" t="s">
        <v>5</v>
      </c>
      <c r="G59" s="330" t="s">
        <v>5</v>
      </c>
      <c r="H59" s="331" t="s">
        <v>5</v>
      </c>
    </row>
    <row r="60" spans="1:8" ht="12.75">
      <c r="A60" s="332" t="s">
        <v>73</v>
      </c>
      <c r="B60" s="333" t="s">
        <v>14</v>
      </c>
      <c r="C60" s="334" t="s">
        <v>15</v>
      </c>
      <c r="D60" s="335" t="s">
        <v>74</v>
      </c>
      <c r="E60" s="336" t="s">
        <v>75</v>
      </c>
      <c r="F60" s="337" t="s">
        <v>76</v>
      </c>
      <c r="G60" s="338" t="s">
        <v>77</v>
      </c>
      <c r="H60" s="339" t="s">
        <v>78</v>
      </c>
    </row>
    <row r="61" spans="1:8" ht="12.75">
      <c r="A61" s="341">
        <f>HYPERLINK("http://www.congressweb.com/nrln/bills/detail/id/20118","H.R.4642: Diabetic Eye Disease Prevention Act of 2016 ")</f>
        <v>0</v>
      </c>
      <c r="B61" s="342" t="s">
        <v>24</v>
      </c>
      <c r="C61" s="343" t="s">
        <v>0</v>
      </c>
      <c r="D61" s="344" t="s">
        <v>21</v>
      </c>
      <c r="E61" s="345" t="s">
        <v>21</v>
      </c>
      <c r="F61" s="346" t="s">
        <v>21</v>
      </c>
      <c r="G61" s="347" t="s">
        <v>21</v>
      </c>
      <c r="H61" s="348" t="s">
        <v>21</v>
      </c>
    </row>
    <row r="62" spans="1:8" ht="12.75">
      <c r="A62" s="350">
        <f>HYPERLINK("http://www.congressweb.com/nrln/bills/detail/id/19888","H.R.4294: Savers Act of 2016")</f>
        <v>0</v>
      </c>
      <c r="B62" s="351" t="s">
        <v>19</v>
      </c>
      <c r="C62" s="352" t="s">
        <v>20</v>
      </c>
      <c r="D62" s="358" t="s">
        <v>22</v>
      </c>
      <c r="E62" s="359" t="s">
        <v>22</v>
      </c>
      <c r="F62" s="360" t="s">
        <v>22</v>
      </c>
      <c r="G62" s="361" t="s">
        <v>22</v>
      </c>
      <c r="H62" s="362" t="s">
        <v>22</v>
      </c>
    </row>
    <row r="63" spans="1:8" ht="12.75">
      <c r="A63" s="364">
        <f>HYPERLINK("http://www.congressweb.com/nrln/bills/detail/id/19860","H.R.4207: MEDICARE FAIR DRUG PRICING ACT OF 2015")</f>
        <v>0</v>
      </c>
      <c r="B63" s="365" t="s">
        <v>24</v>
      </c>
      <c r="C63" s="366" t="s">
        <v>0</v>
      </c>
      <c r="D63" s="367" t="s">
        <v>21</v>
      </c>
      <c r="E63" s="368" t="s">
        <v>21</v>
      </c>
      <c r="F63" s="369" t="s">
        <v>21</v>
      </c>
      <c r="G63" s="370" t="s">
        <v>21</v>
      </c>
      <c r="H63" s="371" t="s">
        <v>21</v>
      </c>
    </row>
    <row r="64" spans="1:8" ht="12.75">
      <c r="A64" s="373">
        <f>HYPERLINK("http://www.congressweb.com/nrln/bills/detail/id/19775","H.R.4029: Pension Accountability Act  ")</f>
        <v>0</v>
      </c>
      <c r="B64" s="374" t="s">
        <v>24</v>
      </c>
      <c r="C64" s="375" t="s">
        <v>0</v>
      </c>
      <c r="D64" s="376" t="s">
        <v>21</v>
      </c>
      <c r="E64" s="377" t="s">
        <v>21</v>
      </c>
      <c r="F64" s="378" t="s">
        <v>21</v>
      </c>
      <c r="G64" s="379" t="s">
        <v>21</v>
      </c>
      <c r="H64" s="380" t="s">
        <v>21</v>
      </c>
    </row>
    <row r="65" spans="1:8" ht="12.75">
      <c r="A65" s="382">
        <f>HYPERLINK("http://www.congressweb.com/nrln/bills/detail/id/19666","H.R.3779: To restrict the inclusion of social security account numbers on documents sent by mail by the Federal Government, and for other purposes. ")</f>
        <v>0</v>
      </c>
      <c r="B65" s="383" t="s">
        <v>24</v>
      </c>
      <c r="C65" s="384" t="s">
        <v>0</v>
      </c>
      <c r="D65" s="385" t="s">
        <v>21</v>
      </c>
      <c r="E65" s="386" t="s">
        <v>21</v>
      </c>
      <c r="F65" s="390" t="s">
        <v>22</v>
      </c>
      <c r="G65" s="388" t="s">
        <v>21</v>
      </c>
      <c r="H65" s="389" t="s">
        <v>21</v>
      </c>
    </row>
    <row r="66" spans="1:8" ht="12.75">
      <c r="A66" s="392">
        <f>HYPERLINK("http://www.congressweb.com/nrln/bills/detail/id/19710","H.R.3696: Medicare Premium Fairness Act of 2015")</f>
        <v>0</v>
      </c>
      <c r="B66" s="393" t="s">
        <v>24</v>
      </c>
      <c r="C66" s="394" t="s">
        <v>0</v>
      </c>
      <c r="D66" s="395" t="s">
        <v>21</v>
      </c>
      <c r="E66" s="396" t="s">
        <v>21</v>
      </c>
      <c r="F66" s="397" t="s">
        <v>21</v>
      </c>
      <c r="G66" s="398" t="s">
        <v>21</v>
      </c>
      <c r="H66" s="399" t="s">
        <v>21</v>
      </c>
    </row>
    <row r="67" spans="1:8" ht="12.75">
      <c r="A67" s="401">
        <f>HYPERLINK("http://www.congressweb.com/nrln/bills/detail/id/19477","H.R.3513: Prescription Drug Affordability Act of 2015")</f>
        <v>0</v>
      </c>
      <c r="B67" s="402" t="s">
        <v>24</v>
      </c>
      <c r="C67" s="403" t="s">
        <v>20</v>
      </c>
      <c r="D67" s="404" t="s">
        <v>21</v>
      </c>
      <c r="E67" s="405" t="s">
        <v>21</v>
      </c>
      <c r="F67" s="406" t="s">
        <v>21</v>
      </c>
      <c r="G67" s="407" t="s">
        <v>21</v>
      </c>
      <c r="H67" s="408" t="s">
        <v>21</v>
      </c>
    </row>
    <row r="68" spans="1:8" ht="12.75">
      <c r="A68" s="410">
        <f>HYPERLINK("http://www.congressweb.com/nrln/bills/detail/id/19298","H.R.3339: Protecting Access to Lifesaving Screenings Act (PALS Act)")</f>
        <v>0</v>
      </c>
      <c r="B68" s="411" t="s">
        <v>87</v>
      </c>
      <c r="C68" s="412" t="s">
        <v>0</v>
      </c>
      <c r="D68" s="413" t="s">
        <v>21</v>
      </c>
      <c r="E68" s="414" t="s">
        <v>21</v>
      </c>
      <c r="F68" s="415" t="s">
        <v>21</v>
      </c>
      <c r="G68" s="416" t="s">
        <v>21</v>
      </c>
      <c r="H68" s="417" t="s">
        <v>21</v>
      </c>
    </row>
    <row r="69" spans="1:8" ht="12.75">
      <c r="A69" s="419">
        <f>HYPERLINK("http://www.congressweb.com/nrln/bills/detail/id/19306","H.R.3261: Medicare Prescription Drug Savings and Choice Act of 2015")</f>
        <v>0</v>
      </c>
      <c r="B69" s="420" t="s">
        <v>24</v>
      </c>
      <c r="C69" s="421" t="s">
        <v>20</v>
      </c>
      <c r="D69" s="422" t="s">
        <v>21</v>
      </c>
      <c r="E69" s="423" t="s">
        <v>21</v>
      </c>
      <c r="F69" s="424" t="s">
        <v>21</v>
      </c>
      <c r="G69" s="425" t="s">
        <v>21</v>
      </c>
      <c r="H69" s="426" t="s">
        <v>21</v>
      </c>
    </row>
    <row r="70" spans="1:8" ht="12.75">
      <c r="A70" s="428">
        <f>HYPERLINK("http://www.congressweb.com/nrln/bills/detail/id/19305","H.R.3243: To amend title XI of the Social Security Act to clarify waiver authority regarding programs of all-inclusive care for the elderly (PACE programs)")</f>
        <v>0</v>
      </c>
      <c r="B70" s="429" t="s">
        <v>24</v>
      </c>
      <c r="C70" s="430" t="s">
        <v>0</v>
      </c>
      <c r="D70" s="431" t="s">
        <v>21</v>
      </c>
      <c r="E70" s="432" t="s">
        <v>21</v>
      </c>
      <c r="F70" s="433" t="s">
        <v>21</v>
      </c>
      <c r="G70" s="434" t="s">
        <v>21</v>
      </c>
      <c r="H70" s="435" t="s">
        <v>21</v>
      </c>
    </row>
    <row r="71" spans="1:8" ht="12.75">
      <c r="A71" s="437">
        <f>HYPERLINK("http://www.congressweb.com/nrln/bills/detail/id/19243","H.R.3061: Medicare Prescription Drug Price Negotiation Act of 2015")</f>
        <v>0</v>
      </c>
      <c r="B71" s="438" t="s">
        <v>24</v>
      </c>
      <c r="C71" s="439" t="s">
        <v>20</v>
      </c>
      <c r="D71" s="440" t="s">
        <v>21</v>
      </c>
      <c r="E71" s="441" t="s">
        <v>21</v>
      </c>
      <c r="F71" s="442" t="s">
        <v>21</v>
      </c>
      <c r="G71" s="443" t="s">
        <v>21</v>
      </c>
      <c r="H71" s="444" t="s">
        <v>21</v>
      </c>
    </row>
    <row r="72" spans="1:8" ht="12.75">
      <c r="A72" s="446">
        <f>HYPERLINK("http://www.congressweb.com/nrln/bills/detail/id/19165","H.R.2878: To provide for the extension of the enforcement instruction on supervision requirements for outpatient therapeutic services in critical access and small rural hospitals through 2015")</f>
        <v>0</v>
      </c>
      <c r="B72" s="447" t="s">
        <v>24</v>
      </c>
      <c r="C72" s="448" t="s">
        <v>0</v>
      </c>
      <c r="D72" s="449" t="s">
        <v>21</v>
      </c>
      <c r="E72" s="450" t="s">
        <v>21</v>
      </c>
      <c r="F72" s="451" t="s">
        <v>21</v>
      </c>
      <c r="G72" s="452" t="s">
        <v>21</v>
      </c>
      <c r="H72" s="453" t="s">
        <v>21</v>
      </c>
    </row>
    <row r="73" spans="1:8" ht="12.75">
      <c r="A73" s="455">
        <f>HYPERLINK("http://www.congressweb.com/nrln/bills/detail/id/18624","H.R.2844:  Keep Our Pension Promises Act")</f>
        <v>0</v>
      </c>
      <c r="B73" s="456" t="s">
        <v>24</v>
      </c>
      <c r="C73" s="457" t="s">
        <v>0</v>
      </c>
      <c r="D73" s="458" t="s">
        <v>21</v>
      </c>
      <c r="E73" s="459" t="s">
        <v>21</v>
      </c>
      <c r="F73" s="460" t="s">
        <v>21</v>
      </c>
      <c r="G73" s="461" t="s">
        <v>21</v>
      </c>
      <c r="H73" s="462" t="s">
        <v>21</v>
      </c>
    </row>
    <row r="74" spans="1:8" ht="12.75">
      <c r="A74" s="464">
        <f>HYPERLINK("http://www.congressweb.com/nrln/bills/detail/id/18629","H.R.2799: Furthering Access to Stroke Telemedicine Act (FAST Act)  ")</f>
        <v>0</v>
      </c>
      <c r="B74" s="465" t="s">
        <v>24</v>
      </c>
      <c r="C74" s="466" t="s">
        <v>0</v>
      </c>
      <c r="D74" s="467" t="s">
        <v>21</v>
      </c>
      <c r="E74" s="472" t="s">
        <v>22</v>
      </c>
      <c r="F74" s="469" t="s">
        <v>21</v>
      </c>
      <c r="G74" s="470" t="s">
        <v>21</v>
      </c>
      <c r="H74" s="471" t="s">
        <v>21</v>
      </c>
    </row>
    <row r="75" spans="1:8" ht="12.75">
      <c r="A75" s="474">
        <f>HYPERLINK("http://www.congressweb.com/nrln/bills/detail/id/18544","H.R.2739: Cancer Drug Coverage Parity Act of 2015")</f>
        <v>0</v>
      </c>
      <c r="B75" s="475" t="s">
        <v>24</v>
      </c>
      <c r="C75" s="476" t="s">
        <v>0</v>
      </c>
      <c r="D75" s="477" t="s">
        <v>21</v>
      </c>
      <c r="E75" s="482" t="s">
        <v>22</v>
      </c>
      <c r="F75" s="479" t="s">
        <v>21</v>
      </c>
      <c r="G75" s="480" t="s">
        <v>21</v>
      </c>
      <c r="H75" s="481" t="s">
        <v>21</v>
      </c>
    </row>
    <row r="76" spans="1:8" ht="12.75">
      <c r="A76" s="484">
        <f>HYPERLINK("http://www.congressweb.com/nrln/bills/detail/id/19232","H.R.2704: Community Based Independence for Seniors Act of 2015")</f>
        <v>0</v>
      </c>
      <c r="B76" s="485" t="s">
        <v>24</v>
      </c>
      <c r="C76" s="486" t="s">
        <v>0</v>
      </c>
      <c r="D76" s="487" t="s">
        <v>21</v>
      </c>
      <c r="E76" s="488" t="s">
        <v>21</v>
      </c>
      <c r="F76" s="489" t="s">
        <v>21</v>
      </c>
      <c r="G76" s="490" t="s">
        <v>21</v>
      </c>
      <c r="H76" s="491" t="s">
        <v>21</v>
      </c>
    </row>
    <row r="77" spans="1:8" ht="12.75">
      <c r="A77" s="493">
        <f>HYPERLINK("http://www.congressweb.com/nrln/bills/detail/id/18495","H.R.2623:  Personal Drug Importation Fairness Act of 2015")</f>
        <v>0</v>
      </c>
      <c r="B77" s="494" t="s">
        <v>24</v>
      </c>
      <c r="C77" s="495" t="s">
        <v>20</v>
      </c>
      <c r="D77" s="496" t="s">
        <v>21</v>
      </c>
      <c r="E77" s="497" t="s">
        <v>21</v>
      </c>
      <c r="F77" s="498" t="s">
        <v>21</v>
      </c>
      <c r="G77" s="499" t="s">
        <v>21</v>
      </c>
      <c r="H77" s="500" t="s">
        <v>21</v>
      </c>
    </row>
    <row r="78" spans="1:8" ht="12.75">
      <c r="A78" s="502">
        <f>HYPERLINK("http://www.congressweb.com/nrln/bills/detail/id/18351","H.R.2228: Safe and Affordable Drugs From Canada Act of 2015")</f>
        <v>0</v>
      </c>
      <c r="B78" s="503" t="s">
        <v>24</v>
      </c>
      <c r="C78" s="504" t="s">
        <v>20</v>
      </c>
      <c r="D78" s="505" t="s">
        <v>21</v>
      </c>
      <c r="E78" s="506" t="s">
        <v>21</v>
      </c>
      <c r="F78" s="507" t="s">
        <v>21</v>
      </c>
      <c r="G78" s="508" t="s">
        <v>21</v>
      </c>
      <c r="H78" s="509" t="s">
        <v>21</v>
      </c>
    </row>
    <row r="79" spans="1:8" ht="12.75">
      <c r="A79" s="511">
        <f>HYPERLINK("http://www.congressweb.com/nrln/bills/detail/id/18179","H.R.2102: Medicare Diabetes Prevention Act of 2015 ")</f>
        <v>0</v>
      </c>
      <c r="B79" s="512" t="s">
        <v>24</v>
      </c>
      <c r="C79" s="513" t="s">
        <v>0</v>
      </c>
      <c r="D79" s="514" t="s">
        <v>21</v>
      </c>
      <c r="E79" s="515" t="s">
        <v>21</v>
      </c>
      <c r="F79" s="516" t="s">
        <v>21</v>
      </c>
      <c r="G79" s="517" t="s">
        <v>21</v>
      </c>
      <c r="H79" s="518" t="s">
        <v>21</v>
      </c>
    </row>
    <row r="80" spans="1:8" ht="12.75">
      <c r="A80" s="520">
        <f>HYPERLINK("http://www.congressweb.com/nrln/bills/detail/id/20636","H.R.1882: Hearing Aid Assistance Tax Credit Act of 2015")</f>
        <v>0</v>
      </c>
      <c r="B80" s="521" t="s">
        <v>24</v>
      </c>
      <c r="C80" s="522" t="s">
        <v>0</v>
      </c>
      <c r="D80" s="523" t="s">
        <v>21</v>
      </c>
      <c r="E80" s="524" t="s">
        <v>21</v>
      </c>
      <c r="F80" s="525" t="s">
        <v>21</v>
      </c>
      <c r="G80" s="526" t="s">
        <v>21</v>
      </c>
      <c r="H80" s="527" t="s">
        <v>21</v>
      </c>
    </row>
    <row r="81" spans="1:8" ht="12.75">
      <c r="A81" s="529">
        <f>HYPERLINK("http://www.congressweb.com/nrln/bills/detail/id/17971","H.R.1726:  Access to Quality Diabetes Education Act of 2015")</f>
        <v>0</v>
      </c>
      <c r="B81" s="530" t="s">
        <v>24</v>
      </c>
      <c r="C81" s="531" t="s">
        <v>0</v>
      </c>
      <c r="D81" s="532" t="s">
        <v>21</v>
      </c>
      <c r="E81" s="533" t="s">
        <v>21</v>
      </c>
      <c r="F81" s="534" t="s">
        <v>21</v>
      </c>
      <c r="G81" s="535" t="s">
        <v>21</v>
      </c>
      <c r="H81" s="536" t="s">
        <v>21</v>
      </c>
    </row>
    <row r="82" spans="1:8" ht="12.75">
      <c r="A82" s="538">
        <f>HYPERLINK("http://www.congressweb.com/nrln/bills/detail/id/17973","H.R.1686:  Preventing Diabetes in Medicare Act of 2015 ")</f>
        <v>0</v>
      </c>
      <c r="B82" s="539" t="s">
        <v>24</v>
      </c>
      <c r="C82" s="540" t="s">
        <v>0</v>
      </c>
      <c r="D82" s="541" t="s">
        <v>21</v>
      </c>
      <c r="E82" s="542" t="s">
        <v>21</v>
      </c>
      <c r="F82" s="543" t="s">
        <v>21</v>
      </c>
      <c r="G82" s="544" t="s">
        <v>21</v>
      </c>
      <c r="H82" s="545" t="s">
        <v>21</v>
      </c>
    </row>
    <row r="83" spans="1:8" ht="12.75">
      <c r="A83" s="547">
        <f>HYPERLINK("http://www.congressweb.com/nrln/bills/detail/id/17979","H.R.1608: Lymphedema Treatment Act")</f>
        <v>0</v>
      </c>
      <c r="B83" s="548" t="s">
        <v>24</v>
      </c>
      <c r="C83" s="549" t="s">
        <v>0</v>
      </c>
      <c r="D83" s="555" t="s">
        <v>22</v>
      </c>
      <c r="E83" s="556" t="s">
        <v>22</v>
      </c>
      <c r="F83" s="557" t="s">
        <v>22</v>
      </c>
      <c r="G83" s="553" t="s">
        <v>21</v>
      </c>
      <c r="H83" s="554" t="s">
        <v>21</v>
      </c>
    </row>
    <row r="84" spans="1:8" ht="12.75">
      <c r="A84" s="559">
        <f>HYPERLINK("http://www.congressweb.com/nrln/bills/detail/id/17981","H.R.1600: Patients' Access to Treatments Act of 2015")</f>
        <v>0</v>
      </c>
      <c r="B84" s="560" t="s">
        <v>24</v>
      </c>
      <c r="C84" s="561" t="s">
        <v>0</v>
      </c>
      <c r="D84" s="562" t="s">
        <v>21</v>
      </c>
      <c r="E84" s="563" t="s">
        <v>21</v>
      </c>
      <c r="F84" s="564" t="s">
        <v>21</v>
      </c>
      <c r="G84" s="565" t="s">
        <v>21</v>
      </c>
      <c r="H84" s="566" t="s">
        <v>21</v>
      </c>
    </row>
    <row r="85" spans="1:8" ht="12.75">
      <c r="A85" s="568">
        <f>HYPERLINK("http://www.congressweb.com/nrln/bills/detail/id/17983","H.R.1571:  Improving Access to Medicare Coverage Act of 2015")</f>
        <v>0</v>
      </c>
      <c r="B85" s="569" t="s">
        <v>24</v>
      </c>
      <c r="C85" s="570" t="s">
        <v>0</v>
      </c>
      <c r="D85" s="571" t="s">
        <v>21</v>
      </c>
      <c r="E85" s="572" t="s">
        <v>21</v>
      </c>
      <c r="F85" s="573" t="s">
        <v>21</v>
      </c>
      <c r="G85" s="574" t="s">
        <v>21</v>
      </c>
      <c r="H85" s="575" t="s">
        <v>21</v>
      </c>
    </row>
    <row r="86" spans="1:8" ht="12.75">
      <c r="A86" s="577">
        <f>HYPERLINK("http://www.congressweb.com/nrln/bills/detail/id/17986","H.R.1559: Health Outcomes, Planning, &amp; Education (HOPE) For Alzheimer's Act Of 2015")</f>
        <v>0</v>
      </c>
      <c r="B86" s="578" t="s">
        <v>24</v>
      </c>
      <c r="C86" s="579" t="s">
        <v>0</v>
      </c>
      <c r="D86" s="585" t="s">
        <v>22</v>
      </c>
      <c r="E86" s="581" t="s">
        <v>21</v>
      </c>
      <c r="F86" s="582" t="s">
        <v>21</v>
      </c>
      <c r="G86" s="586" t="s">
        <v>22</v>
      </c>
      <c r="H86" s="584" t="s">
        <v>21</v>
      </c>
    </row>
    <row r="87" spans="1:8" ht="12.75">
      <c r="A87" s="588">
        <f>HYPERLINK("http://www.congressweb.com/nrln/bills/detail/id/17918","H.R.1516: Ensuring Access to Quality Complex Rehabilitation Technology Act of 2015")</f>
        <v>0</v>
      </c>
      <c r="B87" s="589" t="s">
        <v>24</v>
      </c>
      <c r="C87" s="590" t="s">
        <v>0</v>
      </c>
      <c r="D87" s="591" t="s">
        <v>21</v>
      </c>
      <c r="E87" s="596" t="s">
        <v>22</v>
      </c>
      <c r="F87" s="593" t="s">
        <v>21</v>
      </c>
      <c r="G87" s="597" t="s">
        <v>22</v>
      </c>
      <c r="H87" s="595" t="s">
        <v>21</v>
      </c>
    </row>
    <row r="88" spans="1:8" ht="12.75">
      <c r="A88" s="599">
        <f>HYPERLINK("http://www.congressweb.com/nrln/bills/detail/id/17903","H.R.1453: Ambulatory Surgery Center Quality and Access Act of 2015")</f>
        <v>0</v>
      </c>
      <c r="B88" s="600" t="s">
        <v>24</v>
      </c>
      <c r="C88" s="601" t="s">
        <v>0</v>
      </c>
      <c r="D88" s="602" t="s">
        <v>21</v>
      </c>
      <c r="E88" s="603" t="s">
        <v>21</v>
      </c>
      <c r="F88" s="604" t="s">
        <v>21</v>
      </c>
      <c r="G88" s="607" t="s">
        <v>22</v>
      </c>
      <c r="H88" s="606" t="s">
        <v>21</v>
      </c>
    </row>
    <row r="89" spans="1:8" ht="12.75">
      <c r="A89" s="609">
        <f>HYPERLINK("http://www.congressweb.com/nrln/bills/detail/id/17904","H.R.1427: Medicare CGM ACCess Act of 2015")</f>
        <v>0</v>
      </c>
      <c r="B89" s="610" t="s">
        <v>24</v>
      </c>
      <c r="C89" s="611" t="s">
        <v>0</v>
      </c>
      <c r="D89" s="612" t="s">
        <v>21</v>
      </c>
      <c r="E89" s="617" t="s">
        <v>22</v>
      </c>
      <c r="F89" s="618" t="s">
        <v>22</v>
      </c>
      <c r="G89" s="615" t="s">
        <v>21</v>
      </c>
      <c r="H89" s="616" t="s">
        <v>21</v>
      </c>
    </row>
    <row r="90" spans="1:8" ht="12.75">
      <c r="A90" s="620">
        <f>HYPERLINK("http://www.congressweb.com/nrln/bills/detail/id/17845","H.R.1343: Establish Benificiary Equity in the Hospital Readmissions Program Act of 2015")</f>
        <v>0</v>
      </c>
      <c r="B90" s="621" t="s">
        <v>24</v>
      </c>
      <c r="C90" s="622" t="s">
        <v>0</v>
      </c>
      <c r="D90" s="623" t="s">
        <v>21</v>
      </c>
      <c r="E90" s="624" t="s">
        <v>21</v>
      </c>
      <c r="F90" s="625" t="s">
        <v>21</v>
      </c>
      <c r="G90" s="626" t="s">
        <v>21</v>
      </c>
      <c r="H90" s="627" t="s">
        <v>21</v>
      </c>
    </row>
    <row r="91" spans="1:8" ht="12.75">
      <c r="A91" s="629">
        <f>HYPERLINK("http://www.congressweb.com/nrln/bills/detail/id/17849","H.R.1342: Home Health Care Planning Improvement Act of 2015")</f>
        <v>0</v>
      </c>
      <c r="B91" s="630" t="s">
        <v>24</v>
      </c>
      <c r="C91" s="631" t="s">
        <v>0</v>
      </c>
      <c r="D91" s="632" t="s">
        <v>21</v>
      </c>
      <c r="E91" s="633" t="s">
        <v>21</v>
      </c>
      <c r="F91" s="637" t="s">
        <v>22</v>
      </c>
      <c r="G91" s="635" t="s">
        <v>21</v>
      </c>
      <c r="H91" s="636" t="s">
        <v>21</v>
      </c>
    </row>
    <row r="92" spans="1:8" ht="12.75">
      <c r="A92" s="639">
        <f>HYPERLINK("http://www.congressweb.com/nrln/bills/detail/id/17795","H.R.1270: Restoring Access to Medication Act of 2015 ")</f>
        <v>0</v>
      </c>
      <c r="B92" s="640" t="s">
        <v>24</v>
      </c>
      <c r="C92" s="641" t="s">
        <v>0</v>
      </c>
      <c r="D92" s="642" t="s">
        <v>21</v>
      </c>
      <c r="E92" s="643" t="s">
        <v>21</v>
      </c>
      <c r="F92" s="644" t="s">
        <v>21</v>
      </c>
      <c r="G92" s="645" t="s">
        <v>21</v>
      </c>
      <c r="H92" s="646" t="s">
        <v>21</v>
      </c>
    </row>
    <row r="93" spans="1:8" ht="12.75">
      <c r="A93" s="648">
        <f>HYPERLINK("http://www.congressweb.com/nrln/bills/detail/id/17802","H.R.1220: Removing Barriers to Colorectal Cancer Screening Act of 2015")</f>
        <v>0</v>
      </c>
      <c r="B93" s="649" t="s">
        <v>24</v>
      </c>
      <c r="C93" s="650" t="s">
        <v>0</v>
      </c>
      <c r="D93" s="656" t="s">
        <v>22</v>
      </c>
      <c r="E93" s="657" t="s">
        <v>22</v>
      </c>
      <c r="F93" s="658" t="s">
        <v>22</v>
      </c>
      <c r="G93" s="659" t="s">
        <v>22</v>
      </c>
      <c r="H93" s="660" t="s">
        <v>22</v>
      </c>
    </row>
    <row r="94" spans="1:8" ht="12.75">
      <c r="A94" s="662">
        <f>HYPERLINK("http://www.congressweb.com/nrln/bills/detail/id/17677","H.R.975: Health Freedom for Seniors Act of 2015")</f>
        <v>0</v>
      </c>
      <c r="B94" s="663" t="s">
        <v>24</v>
      </c>
      <c r="C94" s="664" t="s">
        <v>0</v>
      </c>
      <c r="D94" s="665" t="s">
        <v>21</v>
      </c>
      <c r="E94" s="666" t="s">
        <v>21</v>
      </c>
      <c r="F94" s="667" t="s">
        <v>21</v>
      </c>
      <c r="G94" s="668" t="s">
        <v>21</v>
      </c>
      <c r="H94" s="669" t="s">
        <v>21</v>
      </c>
    </row>
    <row r="95" spans="1:8" ht="12.75">
      <c r="A95" s="671">
        <f>HYPERLINK("http://www.congressweb.com/nrln/bills/detail/id/20074","H.R.842: Huntington's Disease Parity Act")</f>
        <v>0</v>
      </c>
      <c r="B95" s="672" t="s">
        <v>24</v>
      </c>
      <c r="C95" s="673" t="s">
        <v>0</v>
      </c>
      <c r="D95" s="679" t="s">
        <v>22</v>
      </c>
      <c r="E95" s="675" t="s">
        <v>21</v>
      </c>
      <c r="F95" s="676" t="s">
        <v>21</v>
      </c>
      <c r="G95" s="680" t="s">
        <v>22</v>
      </c>
      <c r="H95" s="678" t="s">
        <v>21</v>
      </c>
    </row>
    <row r="96" spans="1:8" ht="12.75">
      <c r="A96" s="682">
        <f>HYPERLINK("http://www.congressweb.com/nrln/bills/detail/id/17621","H.R.793: Ensuring Seniors Access to Local Pharmacies Act of 2015")</f>
        <v>0</v>
      </c>
      <c r="B96" s="683" t="s">
        <v>24</v>
      </c>
      <c r="C96" s="684" t="s">
        <v>0</v>
      </c>
      <c r="D96" s="690" t="s">
        <v>22</v>
      </c>
      <c r="E96" s="686" t="s">
        <v>21</v>
      </c>
      <c r="F96" s="687" t="s">
        <v>21</v>
      </c>
      <c r="G96" s="688" t="s">
        <v>21</v>
      </c>
      <c r="H96" s="689" t="s">
        <v>21</v>
      </c>
    </row>
    <row r="97" spans="1:8" ht="12.75">
      <c r="A97" s="692">
        <f>HYPERLINK("http://www.congressweb.com/nrln/bills/detail/id/17623","H.R.775: Medicare Access to Rehabilitation Services Act of 2015")</f>
        <v>0</v>
      </c>
      <c r="B97" s="693" t="s">
        <v>24</v>
      </c>
      <c r="C97" s="694" t="s">
        <v>0</v>
      </c>
      <c r="D97" s="695" t="s">
        <v>21</v>
      </c>
      <c r="E97" s="700" t="s">
        <v>22</v>
      </c>
      <c r="F97" s="697" t="s">
        <v>21</v>
      </c>
      <c r="G97" s="701" t="s">
        <v>22</v>
      </c>
      <c r="H97" s="699" t="s">
        <v>21</v>
      </c>
    </row>
    <row r="98" spans="1:8" ht="12.75">
      <c r="A98" s="703">
        <f>HYPERLINK("http://www.congressweb.com/nrln/bills/detail/id/17622","H.R.771: Protecting Access to Diabetes Supplies Act of 2015")</f>
        <v>0</v>
      </c>
      <c r="B98" s="704" t="s">
        <v>24</v>
      </c>
      <c r="C98" s="705" t="s">
        <v>0</v>
      </c>
      <c r="D98" s="706" t="s">
        <v>21</v>
      </c>
      <c r="E98" s="707" t="s">
        <v>21</v>
      </c>
      <c r="F98" s="708" t="s">
        <v>21</v>
      </c>
      <c r="G98" s="709" t="s">
        <v>21</v>
      </c>
      <c r="H98" s="710" t="s">
        <v>21</v>
      </c>
    </row>
    <row r="99" spans="1:8" ht="12.75">
      <c r="A99" s="712">
        <f>HYPERLINK("http://www.congressweb.com/nrln/bills/detail/id/17627","H.R.745: Medicare Ambulance Access, Fraud Prevention, and Reform Act of 2015")</f>
        <v>0</v>
      </c>
      <c r="B99" s="713" t="s">
        <v>24</v>
      </c>
      <c r="C99" s="714" t="s">
        <v>0</v>
      </c>
      <c r="D99" s="715" t="s">
        <v>21</v>
      </c>
      <c r="E99" s="720" t="s">
        <v>22</v>
      </c>
      <c r="F99" s="717" t="s">
        <v>21</v>
      </c>
      <c r="G99" s="721" t="s">
        <v>22</v>
      </c>
      <c r="H99" s="719" t="s">
        <v>21</v>
      </c>
    </row>
    <row r="100" spans="1:8" ht="12.75">
      <c r="A100" s="723">
        <f>HYPERLINK("http://www.congressweb.com/nrln/bills/detail/id/17628","H.R.729: Medicare Demonstration of Coverage for Low Vision Devices Act of 2015")</f>
        <v>0</v>
      </c>
      <c r="B100" s="724" t="s">
        <v>24</v>
      </c>
      <c r="C100" s="725" t="s">
        <v>0</v>
      </c>
      <c r="D100" s="726" t="s">
        <v>21</v>
      </c>
      <c r="E100" s="727" t="s">
        <v>21</v>
      </c>
      <c r="F100" s="728" t="s">
        <v>21</v>
      </c>
      <c r="G100" s="729" t="s">
        <v>21</v>
      </c>
      <c r="H100" s="730" t="s">
        <v>21</v>
      </c>
    </row>
    <row r="101" spans="1:8" ht="12.75">
      <c r="A101" s="732">
        <f>HYPERLINK("http://www.congressweb.com/nrln/bills/detail/id/17630","H.R.672: Rural Community Hospital Demonstration Extension Act of 2015")</f>
        <v>0</v>
      </c>
      <c r="B101" s="733" t="s">
        <v>24</v>
      </c>
      <c r="C101" s="734" t="s">
        <v>0</v>
      </c>
      <c r="D101" s="735" t="s">
        <v>21</v>
      </c>
      <c r="E101" s="736" t="s">
        <v>21</v>
      </c>
      <c r="F101" s="737" t="s">
        <v>21</v>
      </c>
      <c r="G101" s="740" t="s">
        <v>22</v>
      </c>
      <c r="H101" s="739" t="s">
        <v>21</v>
      </c>
    </row>
    <row r="102" spans="1:8" ht="12.75">
      <c r="A102" s="742">
        <f>HYPERLINK("http://www.congressweb.com/nrln/bills/detail/id/17632","H.R.663: Rural Hospital Access Act of 2015")</f>
        <v>0</v>
      </c>
      <c r="B102" s="743" t="s">
        <v>24</v>
      </c>
      <c r="C102" s="744" t="s">
        <v>0</v>
      </c>
      <c r="D102" s="745" t="s">
        <v>21</v>
      </c>
      <c r="E102" s="746" t="s">
        <v>21</v>
      </c>
      <c r="F102" s="747" t="s">
        <v>21</v>
      </c>
      <c r="G102" s="748" t="s">
        <v>21</v>
      </c>
      <c r="H102" s="749" t="s">
        <v>21</v>
      </c>
    </row>
    <row r="103" spans="1:8" ht="12.75">
      <c r="A103" s="751">
        <f>HYPERLINK("http://www.congressweb.com/nrln/bills/detail/id/17612","H.R.628: Steve Gleason Act of 2015")</f>
        <v>0</v>
      </c>
      <c r="B103" s="752" t="s">
        <v>24</v>
      </c>
      <c r="C103" s="753" t="s">
        <v>0</v>
      </c>
      <c r="D103" s="754" t="s">
        <v>21</v>
      </c>
      <c r="E103" s="755" t="s">
        <v>21</v>
      </c>
      <c r="F103" s="756" t="s">
        <v>21</v>
      </c>
      <c r="G103" s="757" t="s">
        <v>21</v>
      </c>
      <c r="H103" s="758" t="s">
        <v>21</v>
      </c>
    </row>
    <row r="104" spans="1:8" ht="12.75">
      <c r="A104" s="760">
        <f>HYPERLINK("http://www.congressweb.com/nrln/bills/detail/id/17553","H.R.605: Medicare Home Infusion Site of Care Act of 2015")</f>
        <v>0</v>
      </c>
      <c r="B104" s="761" t="s">
        <v>24</v>
      </c>
      <c r="C104" s="762" t="s">
        <v>0</v>
      </c>
      <c r="D104" s="763" t="s">
        <v>21</v>
      </c>
      <c r="E104" s="768" t="s">
        <v>22</v>
      </c>
      <c r="F104" s="765" t="s">
        <v>21</v>
      </c>
      <c r="G104" s="766" t="s">
        <v>21</v>
      </c>
      <c r="H104" s="767" t="s">
        <v>21</v>
      </c>
    </row>
    <row r="105" spans="1:8" ht="12.75">
      <c r="A105" s="770">
        <f>HYPERLINK("http://www.congressweb.com/nrln/bills/detail/id/17550","H.R.592: Pharmacy and Medically Underserved Areas Enhancement Act of 2015")</f>
        <v>0</v>
      </c>
      <c r="B105" s="771" t="s">
        <v>24</v>
      </c>
      <c r="C105" s="772" t="s">
        <v>0</v>
      </c>
      <c r="D105" s="778" t="s">
        <v>22</v>
      </c>
      <c r="E105" s="779" t="s">
        <v>22</v>
      </c>
      <c r="F105" s="780" t="s">
        <v>22</v>
      </c>
      <c r="G105" s="781" t="s">
        <v>22</v>
      </c>
      <c r="H105" s="777" t="s">
        <v>21</v>
      </c>
    </row>
    <row r="106" spans="1:8" ht="12.75">
      <c r="A106" s="783">
        <f>HYPERLINK("http://www.congressweb.com/nrln/bills/detail/id/17461","H.R.494: Competitive Health Insurance Reform Act of 2015")</f>
        <v>0</v>
      </c>
      <c r="B106" s="784" t="s">
        <v>24</v>
      </c>
      <c r="C106" s="785" t="s">
        <v>0</v>
      </c>
      <c r="D106" s="786" t="s">
        <v>21</v>
      </c>
      <c r="E106" s="791" t="s">
        <v>22</v>
      </c>
      <c r="F106" s="788" t="s">
        <v>21</v>
      </c>
      <c r="G106" s="789" t="s">
        <v>21</v>
      </c>
      <c r="H106" s="790" t="s">
        <v>21</v>
      </c>
    </row>
    <row r="107" spans="1:8" ht="12.75">
      <c r="A107" s="793">
        <f>HYPERLINK("http://www.congressweb.com/nrln/bills/detail/id/18350","H.R.290: Creating Access to Rehabilitation for Every Senior (CARES) Act of 2015")</f>
        <v>0</v>
      </c>
      <c r="B107" s="794" t="s">
        <v>24</v>
      </c>
      <c r="C107" s="795" t="s">
        <v>0</v>
      </c>
      <c r="D107" s="796" t="s">
        <v>21</v>
      </c>
      <c r="E107" s="797" t="s">
        <v>21</v>
      </c>
      <c r="F107" s="798" t="s">
        <v>21</v>
      </c>
      <c r="G107" s="799" t="s">
        <v>21</v>
      </c>
      <c r="H107" s="800" t="s">
        <v>21</v>
      </c>
    </row>
    <row r="108" spans="1:8" ht="12.75">
      <c r="A108" s="802">
        <f>HYPERLINK("http://www.congressweb.com/nrln/bills/detail/id/17329","H.R.284: Medicare DMPOS Competitive Bidding Improvement Act of 2015")</f>
        <v>0</v>
      </c>
      <c r="B108" s="803" t="s">
        <v>24</v>
      </c>
      <c r="C108" s="804" t="s">
        <v>0</v>
      </c>
      <c r="D108" s="805" t="s">
        <v>21</v>
      </c>
      <c r="E108" s="806" t="s">
        <v>21</v>
      </c>
      <c r="F108" s="807" t="s">
        <v>21</v>
      </c>
      <c r="G108" s="808" t="s">
        <v>21</v>
      </c>
      <c r="H108" s="809" t="s">
        <v>21</v>
      </c>
    </row>
    <row r="109" spans="1:8" ht="12.75">
      <c r="A109" s="811">
        <f>HYPERLINK("http://www.congressweb.com/nrln/bills/detail/id/18349","H.R.169: Critical Access Hospital Relief Act of 2015")</f>
        <v>0</v>
      </c>
      <c r="B109" s="812" t="s">
        <v>24</v>
      </c>
      <c r="C109" s="813" t="s">
        <v>0</v>
      </c>
      <c r="D109" s="814" t="s">
        <v>21</v>
      </c>
      <c r="E109" s="819" t="s">
        <v>22</v>
      </c>
      <c r="F109" s="816" t="s">
        <v>21</v>
      </c>
      <c r="G109" s="817" t="s">
        <v>21</v>
      </c>
      <c r="H109" s="818" t="s">
        <v>21</v>
      </c>
    </row>
    <row r="110" spans="1:8" ht="12.75">
      <c r="A110" s="821" t="s">
        <v>129</v>
      </c>
      <c r="B110" s="822" t="s">
        <v>68</v>
      </c>
      <c r="C110" s="823" t="s">
        <v>0</v>
      </c>
      <c r="D110" s="824" t="s">
        <v>5</v>
      </c>
      <c r="E110" s="825" t="s">
        <v>5</v>
      </c>
      <c r="F110" s="826" t="s">
        <v>5</v>
      </c>
      <c r="G110" s="827" t="s">
        <v>5</v>
      </c>
      <c r="H110" s="828" t="s">
        <v>5</v>
      </c>
    </row>
    <row r="111" spans="1:8" ht="12.75">
      <c r="A111" s="830">
        <f>HYPERLINK("http://www.congressweb.com/nrln/votes/detail/id/4598","H R 2146: Defending Public Safety Employees' Retirement Act")</f>
        <v>0</v>
      </c>
      <c r="B111" s="831" t="s">
        <v>70</v>
      </c>
      <c r="C111" s="832" t="s">
        <v>36</v>
      </c>
      <c r="D111" s="838" t="s">
        <v>131</v>
      </c>
      <c r="E111" s="839" t="s">
        <v>71</v>
      </c>
      <c r="F111" s="840" t="s">
        <v>71</v>
      </c>
      <c r="G111" s="841" t="s">
        <v>71</v>
      </c>
      <c r="H111" s="842" t="s">
        <v>131</v>
      </c>
    </row>
    <row r="112" spans="1:8" ht="12.75">
      <c r="A112" s="844">
        <f>HYPERLINK("http://www.congressweb.com/nrln/votes/detail/id/4486","H R 2: Medicare Access and CHIP Reauthorization Act of 2015 ")</f>
        <v>0</v>
      </c>
      <c r="B112" s="845" t="s">
        <v>5</v>
      </c>
      <c r="C112" s="846" t="s">
        <v>36</v>
      </c>
      <c r="D112" s="847" t="s">
        <v>131</v>
      </c>
      <c r="E112" s="848" t="s">
        <v>71</v>
      </c>
      <c r="F112" s="849" t="s">
        <v>71</v>
      </c>
      <c r="G112" s="850" t="s">
        <v>71</v>
      </c>
      <c r="H112" s="851" t="s">
        <v>71</v>
      </c>
    </row>
  </sheetData>
  <mergeCells count="10">
    <mergeCell ref="B2:J2"/>
    <mergeCell ref="A3:L3"/>
    <mergeCell ref="A4:L4"/>
    <mergeCell ref="A5:L5"/>
    <mergeCell ref="A6:L6"/>
    <mergeCell ref="A7:L7"/>
    <mergeCell ref="A8:L8"/>
    <mergeCell ref="A9:L9"/>
    <mergeCell ref="B10:C10"/>
    <mergeCell ref="B59:C59"/>
  </mergeCell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