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<sst xmlns="http://schemas.openxmlformats.org/spreadsheetml/2006/main" count="765" uniqueCount="136">
  <si>
    <t/>
  </si>
  <si>
    <t>NRLN Report  - WI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</si>
  <si>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</si>
  <si>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</si>
  <si>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</si>
  <si>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</si>
  <si>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</si>
  <si>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</si>
  <si>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</si>
  <si>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</si>
  <si>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</si>
  <si>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</si>
  <si>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</si>
  <si>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</si>
  <si>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</si>
  <si>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</si>
  <si>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WI Sen. Baldwin</t>
  </si>
  <si>
    <t>WI Sen. Johnson</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</si>
  <si>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</si>
  <si>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</si>
  <si>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</si>
  <si>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</si>
  <si>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</si>
  <si>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</si>
  <si>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</si>
  <si>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</si>
  <si>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</si>
  <si>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</si>
  <si>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</si>
  <si>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</si>
  <si>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</si>
  <si>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</si>
  <si>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</si>
  <si>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</si>
  <si>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</si>
  <si>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</si>
  <si>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</si>
  <si>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</si>
  <si>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</si>
  <si>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</si>
  <si>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</si>
  <si>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</si>
  <si>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</si>
  <si>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</si>
  <si>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</si>
  <si>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</si>
  <si>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</si>
  <si>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</si>
  <si>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</si>
  <si>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</si>
  <si>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</si>
  <si>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</si>
  <si>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</si>
  <si>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</si>
  <si>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</si>
  <si>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</si>
  <si>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</si>
  <si>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</si>
  <si>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</si>
  <si>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</si>
  <si>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</si>
  <si>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</si>
  <si>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</si>
  <si>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</si>
  <si>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</si>
  <si>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</si>
  <si>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</si>
  <si>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</si>
  <si>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</si>
  <si>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</si>
  <si>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</si>
  <si>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Nay</t>
  </si>
  <si>
    <t>Yea</t>
  </si>
  <si>
    <t>H.R. 2: Medicare Access and CHIP Reauthorization Act of 2015</t>
  </si>
  <si>
    <t>House Bills for the 114th Congress (2015 - 2016) -- Supported by the NRLN (Dec 2016)</t>
  </si>
  <si>
    <t>WI 01 Rep. Ryan</t>
  </si>
  <si>
    <t>WI 02 Rep. Pocan</t>
  </si>
  <si>
    <t>WI 03 Rep. Kind</t>
  </si>
  <si>
    <t>WI 04 Rep. Moore</t>
  </si>
  <si>
    <t>WI 05 Rep. Sensenbrenner</t>
  </si>
  <si>
    <t>WI 06 Rep. Grothman</t>
  </si>
  <si>
    <t>WI 07 Rep. Duffy</t>
  </si>
  <si>
    <t>WI 08 Rep. Ribble</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</si>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</sst>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4">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7" t="s">
        <v>24</v>
      </c>
    </row>
    <row r="15" spans="1:5" ht="12.75">
      <c r="A15" s="60">
        <f>HYPERLINK("http://www.congressweb.com/nrln/bills/detail/id/19660","S.2147: Pension Accountability Act ")</f>
        <v>0</v>
      </c>
      <c r="B15" s="61" t="s">
        <v>23</v>
      </c>
      <c r="C15" s="62" t="s">
        <v>0</v>
      </c>
      <c r="D15" s="63" t="s">
        <v>24</v>
      </c>
      <c r="E15" s="64" t="s">
        <v>24</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1" t="s">
        <v>24</v>
      </c>
      <c r="E18" s="82" t="s">
        <v>24</v>
      </c>
    </row>
    <row r="19" spans="1:5" ht="12.75">
      <c r="A19" s="84">
        <f>HYPERLINK("http://www.congressweb.com/nrln/bills/detail/id/19301","S.1884: Medicare Prescription Drug Savings and Choice Act of 2015")</f>
        <v>0</v>
      </c>
      <c r="B19" s="85" t="s">
        <v>23</v>
      </c>
      <c r="C19" s="86" t="s">
        <v>20</v>
      </c>
      <c r="D19" s="89" t="s">
        <v>21</v>
      </c>
      <c r="E19" s="88" t="s">
        <v>24</v>
      </c>
    </row>
    <row r="20" spans="1:5" ht="12.75">
      <c r="A20" s="91">
        <f>HYPERLINK("http://www.congressweb.com/nrln/bills/detail/id/19489","S.1790: Safe and Affordable Prescription Drugs Act of 2015")</f>
        <v>0</v>
      </c>
      <c r="B20" s="92" t="s">
        <v>23</v>
      </c>
      <c r="C20" s="93" t="s">
        <v>20</v>
      </c>
      <c r="D20" s="94" t="s">
        <v>24</v>
      </c>
      <c r="E20" s="95" t="s">
        <v>24</v>
      </c>
    </row>
    <row r="21" spans="1:5" ht="12.75">
      <c r="A21" s="97">
        <f>HYPERLINK("http://www.congressweb.com/nrln/bills/detail/id/18626","S.1631: Keep Our Pension Promises Act")</f>
        <v>0</v>
      </c>
      <c r="B21" s="98" t="s">
        <v>23</v>
      </c>
      <c r="C21" s="99" t="s">
        <v>0</v>
      </c>
      <c r="D21" s="102" t="s">
        <v>21</v>
      </c>
      <c r="E21" s="101" t="s">
        <v>24</v>
      </c>
    </row>
    <row r="22" spans="1:5" ht="12.75">
      <c r="A22" s="104">
        <f>HYPERLINK("http://www.congressweb.com/nrln/bills/detail/id/18545","S.1566: Cancer Drug Coverage Parity Act of 2015")</f>
        <v>0</v>
      </c>
      <c r="B22" s="105" t="s">
        <v>23</v>
      </c>
      <c r="C22" s="106" t="s">
        <v>0</v>
      </c>
      <c r="D22" s="109" t="s">
        <v>21</v>
      </c>
      <c r="E22" s="108" t="s">
        <v>24</v>
      </c>
    </row>
    <row r="23" spans="1:5" ht="12.75">
      <c r="A23" s="111">
        <f>HYPERLINK("http://www.congressweb.com/nrln/bills/detail/id/18434","S.1465: Furthering Access to Stroke Telemedicine Act (FAST Act)")</f>
        <v>0</v>
      </c>
      <c r="B23" s="112" t="s">
        <v>23</v>
      </c>
      <c r="C23" s="113" t="s">
        <v>0</v>
      </c>
      <c r="D23" s="114" t="s">
        <v>24</v>
      </c>
      <c r="E23" s="115" t="s">
        <v>24</v>
      </c>
    </row>
    <row r="24" spans="1:5" ht="12.75">
      <c r="A24" s="117">
        <f>HYPERLINK("http://www.congressweb.com/nrln/bills/detail/id/18432","S.1461: A bill to provide for the extension of the enforcement instruction on supervision requirements for outpatient therapeutic services in critical access and small rural hospitals through 2015. ")</f>
        <v>0</v>
      </c>
      <c r="B24" s="118" t="s">
        <v>23</v>
      </c>
      <c r="C24" s="119" t="s">
        <v>36</v>
      </c>
      <c r="D24" s="120" t="s">
        <v>24</v>
      </c>
      <c r="E24" s="121" t="s">
        <v>24</v>
      </c>
    </row>
    <row r="25" spans="1:5" ht="12.75">
      <c r="A25" s="123">
        <f>HYPERLINK("http://www.congressweb.com/nrln/bills/detail/id/18399","S.1362: A bill to amend title XI of the Social Security Act to clarify waiver authority regarding programs of all-inclusive care for the elderly (PACE programs). ")</f>
        <v>0</v>
      </c>
      <c r="B25" s="124" t="s">
        <v>23</v>
      </c>
      <c r="C25" s="125" t="s">
        <v>36</v>
      </c>
      <c r="D25" s="126" t="s">
        <v>24</v>
      </c>
      <c r="E25" s="127" t="s">
        <v>24</v>
      </c>
    </row>
    <row r="26" spans="1:5" ht="12.75">
      <c r="A26" s="129">
        <f>HYPERLINK("http://www.congressweb.com/nrln/bills/detail/id/20247","S.1345: Access to Quality Diabetes Education Act of 2015")</f>
        <v>0</v>
      </c>
      <c r="B26" s="130" t="s">
        <v>23</v>
      </c>
      <c r="C26" s="131" t="s">
        <v>0</v>
      </c>
      <c r="D26" s="132" t="s">
        <v>24</v>
      </c>
      <c r="E26" s="133" t="s">
        <v>24</v>
      </c>
    </row>
    <row r="27" spans="1:5" ht="12.75">
      <c r="A27" s="135">
        <f>HYPERLINK("http://www.congressweb.com/nrln/bills/detail/id/18292","S.1190: Ensuring Seniors Access to Local Pharmacies Act of 2015")</f>
        <v>0</v>
      </c>
      <c r="B27" s="136" t="s">
        <v>23</v>
      </c>
      <c r="C27" s="137" t="s">
        <v>0</v>
      </c>
      <c r="D27" s="138" t="s">
        <v>24</v>
      </c>
      <c r="E27" s="139" t="s">
        <v>24</v>
      </c>
    </row>
    <row r="28" spans="1:5" ht="12.75">
      <c r="A28" s="141">
        <f>HYPERLINK("http://www.congressweb.com/nrln/bills/detail/id/20146","S.1131: Medicare Diabetes Prevention Act of 2015")</f>
        <v>0</v>
      </c>
      <c r="B28" s="142" t="s">
        <v>23</v>
      </c>
      <c r="C28" s="143" t="s">
        <v>0</v>
      </c>
      <c r="D28" s="144" t="s">
        <v>24</v>
      </c>
      <c r="E28" s="145" t="s">
        <v>24</v>
      </c>
    </row>
    <row r="29" spans="1:5" ht="12.75">
      <c r="A29" s="147">
        <f>HYPERLINK("http://www.congressweb.com/nrln/bills/detail/id/18098","S.1013: Ensuring Access to Quality Complex Rehabilitation Technology Act of 2015")</f>
        <v>0</v>
      </c>
      <c r="B29" s="148" t="s">
        <v>23</v>
      </c>
      <c r="C29" s="149" t="s">
        <v>0</v>
      </c>
      <c r="D29" s="150" t="s">
        <v>24</v>
      </c>
      <c r="E29" s="151" t="s">
        <v>24</v>
      </c>
    </row>
    <row r="30" spans="1:5" ht="12.75">
      <c r="A30" s="153">
        <f>HYPERLINK("http://www.congressweb.com/nrln/bills/detail/id/18097","S.984: Steve Gleason Act of 2015")</f>
        <v>0</v>
      </c>
      <c r="B30" s="154" t="s">
        <v>23</v>
      </c>
      <c r="C30" s="155" t="s">
        <v>36</v>
      </c>
      <c r="D30" s="156" t="s">
        <v>24</v>
      </c>
      <c r="E30" s="157" t="s">
        <v>24</v>
      </c>
    </row>
    <row r="31" spans="1:5" ht="12.75">
      <c r="A31" s="159">
        <f>HYPERLINK("http://www.congressweb.com/nrln/bills/detail/id/18099","S.968: Huntington's Disease Parity Act")</f>
        <v>0</v>
      </c>
      <c r="B31" s="160" t="s">
        <v>23</v>
      </c>
      <c r="C31" s="161" t="s">
        <v>0</v>
      </c>
      <c r="D31" s="162" t="s">
        <v>24</v>
      </c>
      <c r="E31" s="163" t="s">
        <v>24</v>
      </c>
    </row>
    <row r="32" spans="1:5" ht="12.75">
      <c r="A32" s="165">
        <f>HYPERLINK("http://www.congressweb.com/nrln/bills/detail/id/18347","S.857: Health Outcomes, Planning, &amp; Education (HOPE) For Alzheimer's Act Of 2015")</f>
        <v>0</v>
      </c>
      <c r="B32" s="166" t="s">
        <v>23</v>
      </c>
      <c r="C32" s="167" t="s">
        <v>0</v>
      </c>
      <c r="D32" s="170" t="s">
        <v>21</v>
      </c>
      <c r="E32" s="169" t="s">
        <v>24</v>
      </c>
    </row>
    <row r="33" spans="1:5" ht="12.75">
      <c r="A33" s="172">
        <f>HYPERLINK("http://www.congressweb.com/nrln/bills/detail/id/17985","S.843: Improving Access to Medicare Coverage Act of 2015")</f>
        <v>0</v>
      </c>
      <c r="B33" s="173" t="s">
        <v>23</v>
      </c>
      <c r="C33" s="174" t="s">
        <v>0</v>
      </c>
      <c r="D33" s="177" t="s">
        <v>21</v>
      </c>
      <c r="E33" s="176" t="s">
        <v>24</v>
      </c>
    </row>
    <row r="34" spans="1:5" ht="12.75">
      <c r="A34" s="179">
        <f>HYPERLINK("http://www.congressweb.com/nrln/bills/detail/id/17923","S.804: Medicare CGM ACCess Act of 2015")</f>
        <v>0</v>
      </c>
      <c r="B34" s="180" t="s">
        <v>23</v>
      </c>
      <c r="C34" s="181" t="s">
        <v>0</v>
      </c>
      <c r="D34" s="184" t="s">
        <v>21</v>
      </c>
      <c r="E34" s="183" t="s">
        <v>24</v>
      </c>
    </row>
    <row r="35" spans="1:5" ht="12.75">
      <c r="A35" s="186">
        <f>HYPERLINK("http://www.congressweb.com/nrln/bills/detail/id/17905","S.776: Medication Therapy Management Empowerment Act of 2015")</f>
        <v>0</v>
      </c>
      <c r="B35" s="187" t="s">
        <v>23</v>
      </c>
      <c r="C35" s="188" t="s">
        <v>0</v>
      </c>
      <c r="D35" s="191" t="s">
        <v>21</v>
      </c>
      <c r="E35" s="190" t="s">
        <v>24</v>
      </c>
    </row>
    <row r="36" spans="1:5" ht="12.75">
      <c r="A36" s="193">
        <f>HYPERLINK("http://www.congressweb.com/nrln/bills/detail/id/17843","S.709: Restoring Access to Medication Act of 2015")</f>
        <v>0</v>
      </c>
      <c r="B36" s="194" t="s">
        <v>23</v>
      </c>
      <c r="C36" s="195" t="s">
        <v>0</v>
      </c>
      <c r="D36" s="196" t="s">
        <v>24</v>
      </c>
      <c r="E36" s="197" t="s">
        <v>24</v>
      </c>
    </row>
    <row r="37" spans="1:5" ht="12.75">
      <c r="A37" s="199">
        <f>HYPERLINK("http://www.congressweb.com/nrln/bills/detail/id/19148","S.704: Community Based Independence for Seniors Act")</f>
        <v>0</v>
      </c>
      <c r="B37" s="200" t="s">
        <v>23</v>
      </c>
      <c r="C37" s="201" t="s">
        <v>0</v>
      </c>
      <c r="D37" s="202" t="s">
        <v>24</v>
      </c>
      <c r="E37" s="203" t="s">
        <v>24</v>
      </c>
    </row>
    <row r="38" spans="1:5" ht="12.75">
      <c r="A38" s="205">
        <f>HYPERLINK("http://www.congressweb.com/nrln/bills/detail/id/17846","S.688: Establish Benificiary Equity in the Hospital Readmissions Program Act of 2015")</f>
        <v>0</v>
      </c>
      <c r="B38" s="206" t="s">
        <v>23</v>
      </c>
      <c r="C38" s="207" t="s">
        <v>0</v>
      </c>
      <c r="D38" s="208" t="s">
        <v>24</v>
      </c>
      <c r="E38" s="209" t="s">
        <v>24</v>
      </c>
    </row>
    <row r="39" spans="1:5" ht="12.75">
      <c r="A39" s="211">
        <f>HYPERLINK("http://www.congressweb.com/nrln/bills/detail/id/17796","S.648: Medicare Formulary Improvement Act of 2015")</f>
        <v>0</v>
      </c>
      <c r="B39" s="212" t="s">
        <v>23</v>
      </c>
      <c r="C39" s="213" t="s">
        <v>20</v>
      </c>
      <c r="D39" s="214" t="s">
        <v>24</v>
      </c>
      <c r="E39" s="215" t="s">
        <v>24</v>
      </c>
    </row>
    <row r="40" spans="1:5" ht="12.75">
      <c r="A40" s="217">
        <f>HYPERLINK("http://www.congressweb.com/nrln/bills/detail/id/18348","S.624: Removing Barriers to Colorectal Cancer Screening Act of 2015")</f>
        <v>0</v>
      </c>
      <c r="B40" s="218" t="s">
        <v>23</v>
      </c>
      <c r="C40" s="219" t="s">
        <v>0</v>
      </c>
      <c r="D40" s="222" t="s">
        <v>21</v>
      </c>
      <c r="E40" s="221" t="s">
        <v>24</v>
      </c>
    </row>
    <row r="41" spans="1:5" ht="12.75">
      <c r="A41" s="224">
        <f>HYPERLINK("http://www.congressweb.com/nrln/bills/detail/id/17753","S.607: Rural Community Hospital Demonstration Extension Act of 2015")</f>
        <v>0</v>
      </c>
      <c r="B41" s="225" t="s">
        <v>23</v>
      </c>
      <c r="C41" s="226" t="s">
        <v>0</v>
      </c>
      <c r="D41" s="227" t="s">
        <v>24</v>
      </c>
      <c r="E41" s="228" t="s">
        <v>24</v>
      </c>
    </row>
    <row r="42" spans="1:5" ht="12.75">
      <c r="A42" s="230">
        <f>HYPERLINK("http://www.congressweb.com/nrln/bills/detail/id/17760","S.578: Home Health Care Planning Improvement Act of 2015 ")</f>
        <v>0</v>
      </c>
      <c r="B42" s="231" t="s">
        <v>23</v>
      </c>
      <c r="C42" s="232" t="s">
        <v>0</v>
      </c>
      <c r="D42" s="235" t="s">
        <v>21</v>
      </c>
      <c r="E42" s="234" t="s">
        <v>24</v>
      </c>
    </row>
    <row r="43" spans="1:5" ht="12.75">
      <c r="A43" s="237">
        <f>HYPERLINK("http://www.congressweb.com/nrln/bills/detail/id/17761","S.539: Medicare Access to Rehabilitation Services Act of 2015")</f>
        <v>0</v>
      </c>
      <c r="B43" s="238" t="s">
        <v>23</v>
      </c>
      <c r="C43" s="239" t="s">
        <v>0</v>
      </c>
      <c r="D43" s="240" t="s">
        <v>24</v>
      </c>
      <c r="E43" s="241" t="s">
        <v>24</v>
      </c>
    </row>
    <row r="44" spans="1:5" ht="12.75">
      <c r="A44" s="243">
        <f>HYPERLINK("http://www.congressweb.com/nrln/bills/detail/id/17626","S.377: Medicare Ambulance Access, Fraud Prevention, and Reform Act of 2015")</f>
        <v>0</v>
      </c>
      <c r="B44" s="244" t="s">
        <v>23</v>
      </c>
      <c r="C44" s="245" t="s">
        <v>0</v>
      </c>
      <c r="D44" s="246" t="s">
        <v>24</v>
      </c>
      <c r="E44" s="247" t="s">
        <v>24</v>
      </c>
    </row>
    <row r="45" spans="1:5" ht="12.75">
      <c r="A45" s="249">
        <f>HYPERLINK("http://www.congressweb.com/nrln/bills/detail/id/17633","S.332: Rural Hospital Access Act of 2015 ")</f>
        <v>0</v>
      </c>
      <c r="B45" s="250" t="s">
        <v>23</v>
      </c>
      <c r="C45" s="251" t="s">
        <v>0</v>
      </c>
      <c r="D45" s="254" t="s">
        <v>21</v>
      </c>
      <c r="E45" s="253" t="s">
        <v>24</v>
      </c>
    </row>
    <row r="46" spans="1:5" ht="12.75">
      <c r="A46" s="256">
        <f>HYPERLINK("http://www.congressweb.com/nrln/bills/detail/id/17615","S.315: Hearing Aid Assistance Tax Credit Act of 2015")</f>
        <v>0</v>
      </c>
      <c r="B46" s="257" t="s">
        <v>23</v>
      </c>
      <c r="C46" s="258" t="s">
        <v>0</v>
      </c>
      <c r="D46" s="259" t="s">
        <v>24</v>
      </c>
      <c r="E46" s="260" t="s">
        <v>24</v>
      </c>
    </row>
    <row r="47" spans="1:5" ht="12.75">
      <c r="A47" s="262">
        <f>HYPERLINK("http://www.congressweb.com/nrln/bills/detail/id/17614","S.314: Pharmacy and Medically Underserved Areas Enhancement Act of 2015")</f>
        <v>0</v>
      </c>
      <c r="B47" s="263" t="s">
        <v>23</v>
      </c>
      <c r="C47" s="264" t="s">
        <v>0</v>
      </c>
      <c r="D47" s="265" t="s">
        <v>24</v>
      </c>
      <c r="E47" s="266" t="s">
        <v>24</v>
      </c>
    </row>
    <row r="48" spans="1:5" ht="12.75">
      <c r="A48" s="268">
        <f>HYPERLINK("http://www.congressweb.com/nrln/bills/detail/id/17549","S.275: Medicare Home Infusion Site of Care Act of 201")</f>
        <v>0</v>
      </c>
      <c r="B48" s="269" t="s">
        <v>23</v>
      </c>
      <c r="C48" s="270" t="s">
        <v>0</v>
      </c>
      <c r="D48" s="273" t="s">
        <v>21</v>
      </c>
      <c r="E48" s="272" t="s">
        <v>24</v>
      </c>
    </row>
    <row r="49" spans="1:5" ht="12.75">
      <c r="A49" s="275">
        <f>HYPERLINK("http://www.congressweb.com/nrln/bills/detail/id/17555","S.258: Critical Access Hospital Relief Act of 2015")</f>
        <v>0</v>
      </c>
      <c r="B49" s="276" t="s">
        <v>23</v>
      </c>
      <c r="C49" s="277" t="s">
        <v>0</v>
      </c>
      <c r="D49" s="280" t="s">
        <v>21</v>
      </c>
      <c r="E49" s="279" t="s">
        <v>24</v>
      </c>
    </row>
    <row r="50" spans="1:5" ht="12.75">
      <c r="A50" s="282">
        <f>HYPERLINK("http://www.congressweb.com/nrln/bills/detail/id/17448","S.192: Older Americans Act Reauthorization Act of 2015")</f>
        <v>0</v>
      </c>
      <c r="B50" s="283" t="s">
        <v>23</v>
      </c>
      <c r="C50" s="284" t="s">
        <v>36</v>
      </c>
      <c r="D50" s="285" t="s">
        <v>24</v>
      </c>
      <c r="E50" s="286" t="s">
        <v>24</v>
      </c>
    </row>
    <row r="51" spans="1:5" ht="12.75">
      <c r="A51" s="288">
        <f>HYPERLINK("http://www.congressweb.com/nrln/bills/detail/id/17328","S.148: Medicare DMPOS Competitive Bidding Improvement Act of 2015")</f>
        <v>0</v>
      </c>
      <c r="B51" s="289" t="s">
        <v>23</v>
      </c>
      <c r="C51" s="290" t="s">
        <v>0</v>
      </c>
      <c r="D51" s="291" t="s">
        <v>24</v>
      </c>
      <c r="E51" s="292" t="s">
        <v>24</v>
      </c>
    </row>
    <row r="52" spans="1:5" ht="12.75">
      <c r="A52" s="294">
        <f>HYPERLINK("http://www.congressweb.com/nrln/bills/detail/id/17309","S.131: Fair and Immediate Release of Generic Drugs Act of 2015")</f>
        <v>0</v>
      </c>
      <c r="B52" s="295" t="s">
        <v>23</v>
      </c>
      <c r="C52" s="296" t="s">
        <v>20</v>
      </c>
      <c r="D52" s="297" t="s">
        <v>24</v>
      </c>
      <c r="E52" s="298" t="s">
        <v>24</v>
      </c>
    </row>
    <row r="53" spans="1:5" ht="12.75">
      <c r="A53" s="300">
        <f>HYPERLINK("http://www.congressweb.com/nrln/bills/detail/id/18352","S.122: Safe and Affordable Drugs from Canada Act of 2015")</f>
        <v>0</v>
      </c>
      <c r="B53" s="301" t="s">
        <v>23</v>
      </c>
      <c r="C53" s="302" t="s">
        <v>20</v>
      </c>
      <c r="D53" s="303" t="s">
        <v>24</v>
      </c>
      <c r="E53" s="304" t="s">
        <v>24</v>
      </c>
    </row>
    <row r="54" spans="1:5" ht="12.75">
      <c r="A54" s="306">
        <f>HYPERLINK("http://www.congressweb.com/nrln/bills/detail/id/18353","S.31: Medicare Prescription Drug Price Negotiation Act of 2015")</f>
        <v>0</v>
      </c>
      <c r="B54" s="307" t="s">
        <v>23</v>
      </c>
      <c r="C54" s="308" t="s">
        <v>20</v>
      </c>
      <c r="D54" s="311" t="s">
        <v>21</v>
      </c>
      <c r="E54" s="310" t="s">
        <v>24</v>
      </c>
    </row>
    <row r="55" spans="1:5" ht="12.75">
      <c r="A55" s="312" t="s">
        <v>67</v>
      </c>
      <c r="B55" s="317" t="s">
        <v>68</v>
      </c>
      <c r="C55" s="314" t="s">
        <v>0</v>
      </c>
      <c r="D55" s="315" t="s">
        <v>0</v>
      </c>
      <c r="E55" s="316" t="s">
        <v>5</v>
      </c>
    </row>
    <row r="56" spans="1:5" ht="12.75">
      <c r="A56" s="319">
        <f>HYPERLINK("http://www.congressweb.com/nrln/votes/detail/id/4597","H.R. 2146: Defending Public Safety Employees' Retirement Act")</f>
        <v>0</v>
      </c>
      <c r="B56" s="320" t="s">
        <v>70</v>
      </c>
      <c r="C56" s="321" t="s">
        <v>36</v>
      </c>
      <c r="D56" s="324" t="s">
        <v>71</v>
      </c>
      <c r="E56" s="325" t="s">
        <v>72</v>
      </c>
    </row>
    <row r="57" spans="1:5" ht="12.75">
      <c r="A57" s="327">
        <f>HYPERLINK("http://www.congressweb.com/nrln/votes/detail/id/4600","H.R. 2: Medicare Access and CHIP Reauthorization Act of 2015")</f>
        <v>0</v>
      </c>
      <c r="B57" s="328" t="s">
        <v>5</v>
      </c>
      <c r="C57" s="329" t="s">
        <v>36</v>
      </c>
      <c r="D57" s="330" t="s">
        <v>72</v>
      </c>
      <c r="E57" s="331" t="s">
        <v>72</v>
      </c>
    </row>
    <row r="58" ht="12.75"/>
    <row r="59" spans="1:11" ht="30" customHeight="1">
      <c r="A59" s="334" t="s">
        <v>11</v>
      </c>
      <c r="B59" s="335" t="s">
        <v>12</v>
      </c>
      <c r="C59" s="336" t="s">
        <v>0</v>
      </c>
      <c r="D59" s="337" t="s">
        <v>5</v>
      </c>
      <c r="E59" s="338" t="s">
        <v>5</v>
      </c>
      <c r="F59" s="339" t="s">
        <v>5</v>
      </c>
      <c r="G59" s="340" t="s">
        <v>5</v>
      </c>
      <c r="H59" s="341" t="s">
        <v>5</v>
      </c>
      <c r="I59" s="342" t="s">
        <v>5</v>
      </c>
      <c r="J59" s="343" t="s">
        <v>5</v>
      </c>
      <c r="K59" s="344" t="s">
        <v>5</v>
      </c>
    </row>
    <row r="60" spans="1:11" ht="12.75">
      <c r="A60" s="345" t="s">
        <v>74</v>
      </c>
      <c r="B60" s="346" t="s">
        <v>14</v>
      </c>
      <c r="C60" s="347" t="s">
        <v>15</v>
      </c>
      <c r="D60" s="348" t="s">
        <v>75</v>
      </c>
      <c r="E60" s="349" t="s">
        <v>76</v>
      </c>
      <c r="F60" s="350" t="s">
        <v>77</v>
      </c>
      <c r="G60" s="351" t="s">
        <v>78</v>
      </c>
      <c r="H60" s="352" t="s">
        <v>79</v>
      </c>
      <c r="I60" s="353" t="s">
        <v>80</v>
      </c>
      <c r="J60" s="354" t="s">
        <v>81</v>
      </c>
      <c r="K60" s="355" t="s">
        <v>82</v>
      </c>
    </row>
    <row r="61" spans="1:11" ht="12.75">
      <c r="A61" s="357">
        <f>HYPERLINK("http://www.congressweb.com/nrln/bills/detail/id/20118","H.R.4642: Diabetic Eye Disease Prevention Act of 2016 ")</f>
        <v>0</v>
      </c>
      <c r="B61" s="358" t="s">
        <v>23</v>
      </c>
      <c r="C61" s="359" t="s">
        <v>0</v>
      </c>
      <c r="D61" s="360" t="s">
        <v>24</v>
      </c>
      <c r="E61" s="361" t="s">
        <v>24</v>
      </c>
      <c r="F61" s="362" t="s">
        <v>24</v>
      </c>
      <c r="G61" s="363" t="s">
        <v>24</v>
      </c>
      <c r="H61" s="364" t="s">
        <v>24</v>
      </c>
      <c r="I61" s="365" t="s">
        <v>24</v>
      </c>
      <c r="J61" s="366" t="s">
        <v>24</v>
      </c>
      <c r="K61" s="367" t="s">
        <v>24</v>
      </c>
    </row>
    <row r="62" spans="1:11" ht="12.75">
      <c r="A62" s="369">
        <f>HYPERLINK("http://www.congressweb.com/nrln/bills/detail/id/19888","H.R.4294: Savers Act of 2016")</f>
        <v>0</v>
      </c>
      <c r="B62" s="370" t="s">
        <v>19</v>
      </c>
      <c r="C62" s="371" t="s">
        <v>20</v>
      </c>
      <c r="D62" s="380" t="s">
        <v>21</v>
      </c>
      <c r="E62" s="381" t="s">
        <v>21</v>
      </c>
      <c r="F62" s="382" t="s">
        <v>21</v>
      </c>
      <c r="G62" s="383" t="s">
        <v>21</v>
      </c>
      <c r="H62" s="384" t="s">
        <v>21</v>
      </c>
      <c r="I62" s="385" t="s">
        <v>21</v>
      </c>
      <c r="J62" s="386" t="s">
        <v>21</v>
      </c>
      <c r="K62" s="387" t="s">
        <v>21</v>
      </c>
    </row>
    <row r="63" spans="1:11" ht="12.75">
      <c r="A63" s="389">
        <f>HYPERLINK("http://www.congressweb.com/nrln/bills/detail/id/19860","H.R.4207: MEDICARE FAIR DRUG PRICING ACT OF 2015")</f>
        <v>0</v>
      </c>
      <c r="B63" s="390" t="s">
        <v>23</v>
      </c>
      <c r="C63" s="391" t="s">
        <v>0</v>
      </c>
      <c r="D63" s="392" t="s">
        <v>24</v>
      </c>
      <c r="E63" s="400" t="s">
        <v>21</v>
      </c>
      <c r="F63" s="394" t="s">
        <v>24</v>
      </c>
      <c r="G63" s="395" t="s">
        <v>24</v>
      </c>
      <c r="H63" s="396" t="s">
        <v>24</v>
      </c>
      <c r="I63" s="397" t="s">
        <v>24</v>
      </c>
      <c r="J63" s="398" t="s">
        <v>24</v>
      </c>
      <c r="K63" s="399" t="s">
        <v>24</v>
      </c>
    </row>
    <row r="64" spans="1:11" ht="12.75">
      <c r="A64" s="402">
        <f>HYPERLINK("http://www.congressweb.com/nrln/bills/detail/id/19775","H.R.4029: Pension Accountability Act  ")</f>
        <v>0</v>
      </c>
      <c r="B64" s="403" t="s">
        <v>23</v>
      </c>
      <c r="C64" s="404" t="s">
        <v>0</v>
      </c>
      <c r="D64" s="405" t="s">
        <v>24</v>
      </c>
      <c r="E64" s="406" t="s">
        <v>24</v>
      </c>
      <c r="F64" s="407" t="s">
        <v>24</v>
      </c>
      <c r="G64" s="408" t="s">
        <v>24</v>
      </c>
      <c r="H64" s="409" t="s">
        <v>24</v>
      </c>
      <c r="I64" s="410" t="s">
        <v>24</v>
      </c>
      <c r="J64" s="411" t="s">
        <v>24</v>
      </c>
      <c r="K64" s="412" t="s">
        <v>24</v>
      </c>
    </row>
    <row r="65" spans="1:11" ht="12.75">
      <c r="A65" s="414">
        <f>HYPERLINK("http://www.congressweb.com/nrln/bills/detail/id/19666","H.R.3779: To restrict the inclusion of social security account numbers on documents sent by mail by the Federal Government, and for other purposes. ")</f>
        <v>0</v>
      </c>
      <c r="B65" s="415" t="s">
        <v>23</v>
      </c>
      <c r="C65" s="416" t="s">
        <v>0</v>
      </c>
      <c r="D65" s="417" t="s">
        <v>24</v>
      </c>
      <c r="E65" s="425" t="s">
        <v>21</v>
      </c>
      <c r="F65" s="419" t="s">
        <v>24</v>
      </c>
      <c r="G65" s="420" t="s">
        <v>24</v>
      </c>
      <c r="H65" s="421" t="s">
        <v>24</v>
      </c>
      <c r="I65" s="422" t="s">
        <v>24</v>
      </c>
      <c r="J65" s="423" t="s">
        <v>24</v>
      </c>
      <c r="K65" s="424" t="s">
        <v>24</v>
      </c>
    </row>
    <row r="66" spans="1:11" ht="12.75">
      <c r="A66" s="427">
        <f>HYPERLINK("http://www.congressweb.com/nrln/bills/detail/id/19710","H.R.3696: Medicare Premium Fairness Act of 2015")</f>
        <v>0</v>
      </c>
      <c r="B66" s="428" t="s">
        <v>23</v>
      </c>
      <c r="C66" s="429" t="s">
        <v>0</v>
      </c>
      <c r="D66" s="430" t="s">
        <v>24</v>
      </c>
      <c r="E66" s="438" t="s">
        <v>21</v>
      </c>
      <c r="F66" s="432" t="s">
        <v>24</v>
      </c>
      <c r="G66" s="439" t="s">
        <v>21</v>
      </c>
      <c r="H66" s="434" t="s">
        <v>24</v>
      </c>
      <c r="I66" s="435" t="s">
        <v>24</v>
      </c>
      <c r="J66" s="436" t="s">
        <v>24</v>
      </c>
      <c r="K66" s="437" t="s">
        <v>24</v>
      </c>
    </row>
    <row r="67" spans="1:11" ht="12.75">
      <c r="A67" s="441">
        <f>HYPERLINK("http://www.congressweb.com/nrln/bills/detail/id/19477","H.R.3513: Prescription Drug Affordability Act of 2015")</f>
        <v>0</v>
      </c>
      <c r="B67" s="442" t="s">
        <v>23</v>
      </c>
      <c r="C67" s="443" t="s">
        <v>20</v>
      </c>
      <c r="D67" s="444" t="s">
        <v>24</v>
      </c>
      <c r="E67" s="445" t="s">
        <v>24</v>
      </c>
      <c r="F67" s="446" t="s">
        <v>24</v>
      </c>
      <c r="G67" s="447" t="s">
        <v>24</v>
      </c>
      <c r="H67" s="448" t="s">
        <v>24</v>
      </c>
      <c r="I67" s="449" t="s">
        <v>24</v>
      </c>
      <c r="J67" s="450" t="s">
        <v>24</v>
      </c>
      <c r="K67" s="451" t="s">
        <v>24</v>
      </c>
    </row>
    <row r="68" spans="1:11" ht="12.75">
      <c r="A68" s="453">
        <f>HYPERLINK("http://www.congressweb.com/nrln/bills/detail/id/19298","H.R.3339: Protecting Access to Lifesaving Screenings Act (PALS Act)")</f>
        <v>0</v>
      </c>
      <c r="B68" s="454" t="s">
        <v>91</v>
      </c>
      <c r="C68" s="455" t="s">
        <v>0</v>
      </c>
      <c r="D68" s="456" t="s">
        <v>24</v>
      </c>
      <c r="E68" s="457" t="s">
        <v>24</v>
      </c>
      <c r="F68" s="458" t="s">
        <v>24</v>
      </c>
      <c r="G68" s="459" t="s">
        <v>24</v>
      </c>
      <c r="H68" s="460" t="s">
        <v>24</v>
      </c>
      <c r="I68" s="461" t="s">
        <v>24</v>
      </c>
      <c r="J68" s="462" t="s">
        <v>24</v>
      </c>
      <c r="K68" s="463" t="s">
        <v>24</v>
      </c>
    </row>
    <row r="69" spans="1:11" ht="12.75">
      <c r="A69" s="465">
        <f>HYPERLINK("http://www.congressweb.com/nrln/bills/detail/id/19306","H.R.3261: Medicare Prescription Drug Savings and Choice Act of 2015")</f>
        <v>0</v>
      </c>
      <c r="B69" s="466" t="s">
        <v>23</v>
      </c>
      <c r="C69" s="467" t="s">
        <v>20</v>
      </c>
      <c r="D69" s="468" t="s">
        <v>24</v>
      </c>
      <c r="E69" s="469" t="s">
        <v>24</v>
      </c>
      <c r="F69" s="470" t="s">
        <v>24</v>
      </c>
      <c r="G69" s="471" t="s">
        <v>24</v>
      </c>
      <c r="H69" s="472" t="s">
        <v>24</v>
      </c>
      <c r="I69" s="473" t="s">
        <v>24</v>
      </c>
      <c r="J69" s="474" t="s">
        <v>24</v>
      </c>
      <c r="K69" s="475" t="s">
        <v>24</v>
      </c>
    </row>
    <row r="70" spans="1:11" ht="12.75">
      <c r="A70" s="477">
        <f>HYPERLINK("http://www.congressweb.com/nrln/bills/detail/id/19305","H.R.3243: To amend title XI of the Social Security Act to clarify waiver authority regarding programs of all-inclusive care for the elderly (PACE programs)")</f>
        <v>0</v>
      </c>
      <c r="B70" s="478" t="s">
        <v>23</v>
      </c>
      <c r="C70" s="479" t="s">
        <v>0</v>
      </c>
      <c r="D70" s="480" t="s">
        <v>24</v>
      </c>
      <c r="E70" s="481" t="s">
        <v>24</v>
      </c>
      <c r="F70" s="482" t="s">
        <v>24</v>
      </c>
      <c r="G70" s="483" t="s">
        <v>24</v>
      </c>
      <c r="H70" s="484" t="s">
        <v>24</v>
      </c>
      <c r="I70" s="485" t="s">
        <v>24</v>
      </c>
      <c r="J70" s="486" t="s">
        <v>24</v>
      </c>
      <c r="K70" s="487" t="s">
        <v>24</v>
      </c>
    </row>
    <row r="71" spans="1:11" ht="12.75">
      <c r="A71" s="489">
        <f>HYPERLINK("http://www.congressweb.com/nrln/bills/detail/id/19243","H.R.3061: Medicare Prescription Drug Price Negotiation Act of 2015")</f>
        <v>0</v>
      </c>
      <c r="B71" s="490" t="s">
        <v>23</v>
      </c>
      <c r="C71" s="491" t="s">
        <v>20</v>
      </c>
      <c r="D71" s="492" t="s">
        <v>24</v>
      </c>
      <c r="E71" s="500" t="s">
        <v>21</v>
      </c>
      <c r="F71" s="494" t="s">
        <v>24</v>
      </c>
      <c r="G71" s="495" t="s">
        <v>24</v>
      </c>
      <c r="H71" s="496" t="s">
        <v>24</v>
      </c>
      <c r="I71" s="497" t="s">
        <v>24</v>
      </c>
      <c r="J71" s="498" t="s">
        <v>24</v>
      </c>
      <c r="K71" s="499" t="s">
        <v>24</v>
      </c>
    </row>
    <row r="72" spans="1:11" ht="12.75">
      <c r="A72" s="502">
        <f>HYPERLINK("http://www.congressweb.com/nrln/bills/detail/id/19165","H.R.2878: To provide for the extension of the enforcement instruction on supervision requirements for outpatient therapeutic services in critical access and small rural hospitals through 2015")</f>
        <v>0</v>
      </c>
      <c r="B72" s="503" t="s">
        <v>23</v>
      </c>
      <c r="C72" s="504" t="s">
        <v>0</v>
      </c>
      <c r="D72" s="505" t="s">
        <v>24</v>
      </c>
      <c r="E72" s="506" t="s">
        <v>24</v>
      </c>
      <c r="F72" s="507" t="s">
        <v>24</v>
      </c>
      <c r="G72" s="508" t="s">
        <v>24</v>
      </c>
      <c r="H72" s="509" t="s">
        <v>24</v>
      </c>
      <c r="I72" s="510" t="s">
        <v>24</v>
      </c>
      <c r="J72" s="511" t="s">
        <v>24</v>
      </c>
      <c r="K72" s="512" t="s">
        <v>24</v>
      </c>
    </row>
    <row r="73" spans="1:11" ht="12.75">
      <c r="A73" s="514">
        <f>HYPERLINK("http://www.congressweb.com/nrln/bills/detail/id/18624","H.R.2844:  Keep Our Pension Promises Act")</f>
        <v>0</v>
      </c>
      <c r="B73" s="515" t="s">
        <v>23</v>
      </c>
      <c r="C73" s="516" t="s">
        <v>0</v>
      </c>
      <c r="D73" s="517" t="s">
        <v>24</v>
      </c>
      <c r="E73" s="518" t="s">
        <v>24</v>
      </c>
      <c r="F73" s="519" t="s">
        <v>24</v>
      </c>
      <c r="G73" s="525" t="s">
        <v>21</v>
      </c>
      <c r="H73" s="521" t="s">
        <v>24</v>
      </c>
      <c r="I73" s="522" t="s">
        <v>24</v>
      </c>
      <c r="J73" s="523" t="s">
        <v>24</v>
      </c>
      <c r="K73" s="524" t="s">
        <v>24</v>
      </c>
    </row>
    <row r="74" spans="1:11" ht="12.75">
      <c r="A74" s="527">
        <f>HYPERLINK("http://www.congressweb.com/nrln/bills/detail/id/18629","H.R.2799: Furthering Access to Stroke Telemedicine Act (FAST Act)  ")</f>
        <v>0</v>
      </c>
      <c r="B74" s="528" t="s">
        <v>23</v>
      </c>
      <c r="C74" s="529" t="s">
        <v>0</v>
      </c>
      <c r="D74" s="530" t="s">
        <v>24</v>
      </c>
      <c r="E74" s="538" t="s">
        <v>21</v>
      </c>
      <c r="F74" s="539" t="s">
        <v>21</v>
      </c>
      <c r="G74" s="533" t="s">
        <v>24</v>
      </c>
      <c r="H74" s="540" t="s">
        <v>21</v>
      </c>
      <c r="I74" s="535" t="s">
        <v>24</v>
      </c>
      <c r="J74" s="541" t="s">
        <v>21</v>
      </c>
      <c r="K74" s="542" t="s">
        <v>21</v>
      </c>
    </row>
    <row r="75" spans="1:11" ht="12.75">
      <c r="A75" s="544">
        <f>HYPERLINK("http://www.congressweb.com/nrln/bills/detail/id/18544","H.R.2739: Cancer Drug Coverage Parity Act of 2015")</f>
        <v>0</v>
      </c>
      <c r="B75" s="545" t="s">
        <v>23</v>
      </c>
      <c r="C75" s="546" t="s">
        <v>0</v>
      </c>
      <c r="D75" s="547" t="s">
        <v>24</v>
      </c>
      <c r="E75" s="555" t="s">
        <v>21</v>
      </c>
      <c r="F75" s="549" t="s">
        <v>24</v>
      </c>
      <c r="G75" s="550" t="s">
        <v>24</v>
      </c>
      <c r="H75" s="556" t="s">
        <v>21</v>
      </c>
      <c r="I75" s="552" t="s">
        <v>24</v>
      </c>
      <c r="J75" s="557" t="s">
        <v>21</v>
      </c>
      <c r="K75" s="554" t="s">
        <v>24</v>
      </c>
    </row>
    <row r="76" spans="1:11" ht="12.75">
      <c r="A76" s="559">
        <f>HYPERLINK("http://www.congressweb.com/nrln/bills/detail/id/19232","H.R.2704: Community Based Independence for Seniors Act of 2015")</f>
        <v>0</v>
      </c>
      <c r="B76" s="560" t="s">
        <v>23</v>
      </c>
      <c r="C76" s="561" t="s">
        <v>0</v>
      </c>
      <c r="D76" s="562" t="s">
        <v>24</v>
      </c>
      <c r="E76" s="563" t="s">
        <v>24</v>
      </c>
      <c r="F76" s="564" t="s">
        <v>24</v>
      </c>
      <c r="G76" s="565" t="s">
        <v>24</v>
      </c>
      <c r="H76" s="566" t="s">
        <v>24</v>
      </c>
      <c r="I76" s="567" t="s">
        <v>24</v>
      </c>
      <c r="J76" s="568" t="s">
        <v>24</v>
      </c>
      <c r="K76" s="569" t="s">
        <v>24</v>
      </c>
    </row>
    <row r="77" spans="1:11" ht="12.75">
      <c r="A77" s="571">
        <f>HYPERLINK("http://www.congressweb.com/nrln/bills/detail/id/18495","H.R.2623:  Personal Drug Importation Fairness Act of 2015")</f>
        <v>0</v>
      </c>
      <c r="B77" s="572" t="s">
        <v>23</v>
      </c>
      <c r="C77" s="573" t="s">
        <v>20</v>
      </c>
      <c r="D77" s="574" t="s">
        <v>24</v>
      </c>
      <c r="E77" s="575" t="s">
        <v>24</v>
      </c>
      <c r="F77" s="576" t="s">
        <v>24</v>
      </c>
      <c r="G77" s="577" t="s">
        <v>24</v>
      </c>
      <c r="H77" s="578" t="s">
        <v>24</v>
      </c>
      <c r="I77" s="579" t="s">
        <v>24</v>
      </c>
      <c r="J77" s="580" t="s">
        <v>24</v>
      </c>
      <c r="K77" s="581" t="s">
        <v>24</v>
      </c>
    </row>
    <row r="78" spans="1:11" ht="12.75">
      <c r="A78" s="583">
        <f>HYPERLINK("http://www.congressweb.com/nrln/bills/detail/id/18351","H.R.2228: Safe and Affordable Drugs From Canada Act of 2015")</f>
        <v>0</v>
      </c>
      <c r="B78" s="584" t="s">
        <v>23</v>
      </c>
      <c r="C78" s="585" t="s">
        <v>20</v>
      </c>
      <c r="D78" s="586" t="s">
        <v>24</v>
      </c>
      <c r="E78" s="587" t="s">
        <v>24</v>
      </c>
      <c r="F78" s="588" t="s">
        <v>24</v>
      </c>
      <c r="G78" s="589" t="s">
        <v>24</v>
      </c>
      <c r="H78" s="590" t="s">
        <v>24</v>
      </c>
      <c r="I78" s="591" t="s">
        <v>24</v>
      </c>
      <c r="J78" s="592" t="s">
        <v>24</v>
      </c>
      <c r="K78" s="593" t="s">
        <v>24</v>
      </c>
    </row>
    <row r="79" spans="1:11" ht="12.75">
      <c r="A79" s="595">
        <f>HYPERLINK("http://www.congressweb.com/nrln/bills/detail/id/18179","H.R.2102: Medicare Diabetes Prevention Act of 2015 ")</f>
        <v>0</v>
      </c>
      <c r="B79" s="596" t="s">
        <v>23</v>
      </c>
      <c r="C79" s="597" t="s">
        <v>0</v>
      </c>
      <c r="D79" s="598" t="s">
        <v>24</v>
      </c>
      <c r="E79" s="599" t="s">
        <v>24</v>
      </c>
      <c r="F79" s="600" t="s">
        <v>24</v>
      </c>
      <c r="G79" s="601" t="s">
        <v>24</v>
      </c>
      <c r="H79" s="606" t="s">
        <v>21</v>
      </c>
      <c r="I79" s="603" t="s">
        <v>24</v>
      </c>
      <c r="J79" s="604" t="s">
        <v>24</v>
      </c>
      <c r="K79" s="607" t="s">
        <v>21</v>
      </c>
    </row>
    <row r="80" spans="1:11" ht="12.75">
      <c r="A80" s="609">
        <f>HYPERLINK("http://www.congressweb.com/nrln/bills/detail/id/20636","H.R.1882: Hearing Aid Assistance Tax Credit Act of 2015")</f>
        <v>0</v>
      </c>
      <c r="B80" s="610" t="s">
        <v>23</v>
      </c>
      <c r="C80" s="611" t="s">
        <v>0</v>
      </c>
      <c r="D80" s="612" t="s">
        <v>24</v>
      </c>
      <c r="E80" s="613" t="s">
        <v>24</v>
      </c>
      <c r="F80" s="614" t="s">
        <v>24</v>
      </c>
      <c r="G80" s="615" t="s">
        <v>24</v>
      </c>
      <c r="H80" s="616" t="s">
        <v>24</v>
      </c>
      <c r="I80" s="617" t="s">
        <v>24</v>
      </c>
      <c r="J80" s="618" t="s">
        <v>24</v>
      </c>
      <c r="K80" s="619" t="s">
        <v>24</v>
      </c>
    </row>
    <row r="81" spans="1:11" ht="12.75">
      <c r="A81" s="621">
        <f>HYPERLINK("http://www.congressweb.com/nrln/bills/detail/id/17971","H.R.1726:  Access to Quality Diabetes Education Act of 2015")</f>
        <v>0</v>
      </c>
      <c r="B81" s="622" t="s">
        <v>23</v>
      </c>
      <c r="C81" s="623" t="s">
        <v>0</v>
      </c>
      <c r="D81" s="624" t="s">
        <v>24</v>
      </c>
      <c r="E81" s="625" t="s">
        <v>24</v>
      </c>
      <c r="F81" s="626" t="s">
        <v>24</v>
      </c>
      <c r="G81" s="627" t="s">
        <v>24</v>
      </c>
      <c r="H81" s="628" t="s">
        <v>24</v>
      </c>
      <c r="I81" s="629" t="s">
        <v>24</v>
      </c>
      <c r="J81" s="630" t="s">
        <v>24</v>
      </c>
      <c r="K81" s="631" t="s">
        <v>24</v>
      </c>
    </row>
    <row r="82" spans="1:11" ht="12.75">
      <c r="A82" s="633">
        <f>HYPERLINK("http://www.congressweb.com/nrln/bills/detail/id/17973","H.R.1686:  Preventing Diabetes in Medicare Act of 2015 ")</f>
        <v>0</v>
      </c>
      <c r="B82" s="634" t="s">
        <v>23</v>
      </c>
      <c r="C82" s="635" t="s">
        <v>0</v>
      </c>
      <c r="D82" s="636" t="s">
        <v>24</v>
      </c>
      <c r="E82" s="637" t="s">
        <v>24</v>
      </c>
      <c r="F82" s="644" t="s">
        <v>21</v>
      </c>
      <c r="G82" s="639" t="s">
        <v>24</v>
      </c>
      <c r="H82" s="640" t="s">
        <v>24</v>
      </c>
      <c r="I82" s="641" t="s">
        <v>24</v>
      </c>
      <c r="J82" s="642" t="s">
        <v>24</v>
      </c>
      <c r="K82" s="645" t="s">
        <v>21</v>
      </c>
    </row>
    <row r="83" spans="1:11" ht="12.75">
      <c r="A83" s="647">
        <f>HYPERLINK("http://www.congressweb.com/nrln/bills/detail/id/17979","H.R.1608: Lymphedema Treatment Act")</f>
        <v>0</v>
      </c>
      <c r="B83" s="648" t="s">
        <v>23</v>
      </c>
      <c r="C83" s="649" t="s">
        <v>0</v>
      </c>
      <c r="D83" s="650" t="s">
        <v>24</v>
      </c>
      <c r="E83" s="658" t="s">
        <v>21</v>
      </c>
      <c r="F83" s="659" t="s">
        <v>21</v>
      </c>
      <c r="G83" s="660" t="s">
        <v>21</v>
      </c>
      <c r="H83" s="661" t="s">
        <v>21</v>
      </c>
      <c r="I83" s="662" t="s">
        <v>21</v>
      </c>
      <c r="J83" s="663" t="s">
        <v>21</v>
      </c>
      <c r="K83" s="664" t="s">
        <v>21</v>
      </c>
    </row>
    <row r="84" spans="1:11" ht="12.75">
      <c r="A84" s="666">
        <f>HYPERLINK("http://www.congressweb.com/nrln/bills/detail/id/17981","H.R.1600: Patients' Access to Treatments Act of 2015")</f>
        <v>0</v>
      </c>
      <c r="B84" s="667" t="s">
        <v>23</v>
      </c>
      <c r="C84" s="668" t="s">
        <v>0</v>
      </c>
      <c r="D84" s="669" t="s">
        <v>24</v>
      </c>
      <c r="E84" s="677" t="s">
        <v>21</v>
      </c>
      <c r="F84" s="671" t="s">
        <v>24</v>
      </c>
      <c r="G84" s="672" t="s">
        <v>24</v>
      </c>
      <c r="H84" s="678" t="s">
        <v>21</v>
      </c>
      <c r="I84" s="674" t="s">
        <v>24</v>
      </c>
      <c r="J84" s="675" t="s">
        <v>24</v>
      </c>
      <c r="K84" s="676" t="s">
        <v>24</v>
      </c>
    </row>
    <row r="85" spans="1:11" ht="12.75">
      <c r="A85" s="680">
        <f>HYPERLINK("http://www.congressweb.com/nrln/bills/detail/id/17983","H.R.1571:  Improving Access to Medicare Coverage Act of 2015")</f>
        <v>0</v>
      </c>
      <c r="B85" s="681" t="s">
        <v>23</v>
      </c>
      <c r="C85" s="682" t="s">
        <v>0</v>
      </c>
      <c r="D85" s="683" t="s">
        <v>24</v>
      </c>
      <c r="E85" s="691" t="s">
        <v>21</v>
      </c>
      <c r="F85" s="692" t="s">
        <v>21</v>
      </c>
      <c r="G85" s="693" t="s">
        <v>21</v>
      </c>
      <c r="H85" s="694" t="s">
        <v>21</v>
      </c>
      <c r="I85" s="688" t="s">
        <v>24</v>
      </c>
      <c r="J85" s="695" t="s">
        <v>21</v>
      </c>
      <c r="K85" s="696" t="s">
        <v>21</v>
      </c>
    </row>
    <row r="86" spans="1:11" ht="12.75">
      <c r="A86" s="698">
        <f>HYPERLINK("http://www.congressweb.com/nrln/bills/detail/id/17986","H.R.1559: Health Outcomes, Planning, &amp; Education (HOPE) For Alzheimer's Act Of 2015")</f>
        <v>0</v>
      </c>
      <c r="B86" s="699" t="s">
        <v>23</v>
      </c>
      <c r="C86" s="700" t="s">
        <v>0</v>
      </c>
      <c r="D86" s="701" t="s">
        <v>24</v>
      </c>
      <c r="E86" s="709" t="s">
        <v>21</v>
      </c>
      <c r="F86" s="710" t="s">
        <v>21</v>
      </c>
      <c r="G86" s="711" t="s">
        <v>21</v>
      </c>
      <c r="H86" s="712" t="s">
        <v>21</v>
      </c>
      <c r="I86" s="706" t="s">
        <v>24</v>
      </c>
      <c r="J86" s="713" t="s">
        <v>21</v>
      </c>
      <c r="K86" s="714" t="s">
        <v>21</v>
      </c>
    </row>
    <row r="87" spans="1:11" ht="12.75">
      <c r="A87" s="716">
        <f>HYPERLINK("http://www.congressweb.com/nrln/bills/detail/id/17918","H.R.1516: Ensuring Access to Quality Complex Rehabilitation Technology Act of 2015")</f>
        <v>0</v>
      </c>
      <c r="B87" s="717" t="s">
        <v>23</v>
      </c>
      <c r="C87" s="718" t="s">
        <v>0</v>
      </c>
      <c r="D87" s="719" t="s">
        <v>24</v>
      </c>
      <c r="E87" s="727" t="s">
        <v>21</v>
      </c>
      <c r="F87" s="721" t="s">
        <v>24</v>
      </c>
      <c r="G87" s="728" t="s">
        <v>21</v>
      </c>
      <c r="H87" s="729" t="s">
        <v>21</v>
      </c>
      <c r="I87" s="724" t="s">
        <v>24</v>
      </c>
      <c r="J87" s="725" t="s">
        <v>24</v>
      </c>
      <c r="K87" s="726" t="s">
        <v>24</v>
      </c>
    </row>
    <row r="88" spans="1:11" ht="12.75">
      <c r="A88" s="731">
        <f>HYPERLINK("http://www.congressweb.com/nrln/bills/detail/id/17903","H.R.1453: Ambulatory Surgery Center Quality and Access Act of 2015")</f>
        <v>0</v>
      </c>
      <c r="B88" s="732" t="s">
        <v>23</v>
      </c>
      <c r="C88" s="733" t="s">
        <v>0</v>
      </c>
      <c r="D88" s="734" t="s">
        <v>24</v>
      </c>
      <c r="E88" s="735" t="s">
        <v>24</v>
      </c>
      <c r="F88" s="736" t="s">
        <v>24</v>
      </c>
      <c r="G88" s="737" t="s">
        <v>24</v>
      </c>
      <c r="H88" s="742" t="s">
        <v>21</v>
      </c>
      <c r="I88" s="739" t="s">
        <v>24</v>
      </c>
      <c r="J88" s="740" t="s">
        <v>24</v>
      </c>
      <c r="K88" s="743" t="s">
        <v>21</v>
      </c>
    </row>
    <row r="89" spans="1:11" ht="12.75">
      <c r="A89" s="745">
        <f>HYPERLINK("http://www.congressweb.com/nrln/bills/detail/id/17904","H.R.1427: Medicare CGM ACCess Act of 2015")</f>
        <v>0</v>
      </c>
      <c r="B89" s="746" t="s">
        <v>23</v>
      </c>
      <c r="C89" s="747" t="s">
        <v>0</v>
      </c>
      <c r="D89" s="748" t="s">
        <v>24</v>
      </c>
      <c r="E89" s="756" t="s">
        <v>21</v>
      </c>
      <c r="F89" s="757" t="s">
        <v>21</v>
      </c>
      <c r="G89" s="758" t="s">
        <v>21</v>
      </c>
      <c r="H89" s="752" t="s">
        <v>24</v>
      </c>
      <c r="I89" s="753" t="s">
        <v>24</v>
      </c>
      <c r="J89" s="754" t="s">
        <v>24</v>
      </c>
      <c r="K89" s="759" t="s">
        <v>21</v>
      </c>
    </row>
    <row r="90" spans="1:11" ht="12.75">
      <c r="A90" s="761">
        <f>HYPERLINK("http://www.congressweb.com/nrln/bills/detail/id/17845","H.R.1343: Establish Benificiary Equity in the Hospital Readmissions Program Act of 2015")</f>
        <v>0</v>
      </c>
      <c r="B90" s="762" t="s">
        <v>23</v>
      </c>
      <c r="C90" s="763" t="s">
        <v>0</v>
      </c>
      <c r="D90" s="764" t="s">
        <v>24</v>
      </c>
      <c r="E90" s="765" t="s">
        <v>24</v>
      </c>
      <c r="F90" s="766" t="s">
        <v>24</v>
      </c>
      <c r="G90" s="767" t="s">
        <v>24</v>
      </c>
      <c r="H90" s="768" t="s">
        <v>24</v>
      </c>
      <c r="I90" s="769" t="s">
        <v>24</v>
      </c>
      <c r="J90" s="770" t="s">
        <v>24</v>
      </c>
      <c r="K90" s="771" t="s">
        <v>24</v>
      </c>
    </row>
    <row r="91" spans="1:11" ht="12.75">
      <c r="A91" s="773">
        <f>HYPERLINK("http://www.congressweb.com/nrln/bills/detail/id/17849","H.R.1342: Home Health Care Planning Improvement Act of 2015")</f>
        <v>0</v>
      </c>
      <c r="B91" s="774" t="s">
        <v>23</v>
      </c>
      <c r="C91" s="775" t="s">
        <v>0</v>
      </c>
      <c r="D91" s="776" t="s">
        <v>24</v>
      </c>
      <c r="E91" s="784" t="s">
        <v>21</v>
      </c>
      <c r="F91" s="785" t="s">
        <v>21</v>
      </c>
      <c r="G91" s="786" t="s">
        <v>21</v>
      </c>
      <c r="H91" s="787" t="s">
        <v>21</v>
      </c>
      <c r="I91" s="781" t="s">
        <v>24</v>
      </c>
      <c r="J91" s="788" t="s">
        <v>21</v>
      </c>
      <c r="K91" s="789" t="s">
        <v>21</v>
      </c>
    </row>
    <row r="92" spans="1:11" ht="12.75">
      <c r="A92" s="791">
        <f>HYPERLINK("http://www.congressweb.com/nrln/bills/detail/id/17795","H.R.1270: Restoring Access to Medication Act of 2015 ")</f>
        <v>0</v>
      </c>
      <c r="B92" s="792" t="s">
        <v>23</v>
      </c>
      <c r="C92" s="793" t="s">
        <v>0</v>
      </c>
      <c r="D92" s="794" t="s">
        <v>24</v>
      </c>
      <c r="E92" s="795" t="s">
        <v>24</v>
      </c>
      <c r="F92" s="802" t="s">
        <v>21</v>
      </c>
      <c r="G92" s="797" t="s">
        <v>24</v>
      </c>
      <c r="H92" s="798" t="s">
        <v>24</v>
      </c>
      <c r="I92" s="799" t="s">
        <v>24</v>
      </c>
      <c r="J92" s="800" t="s">
        <v>24</v>
      </c>
      <c r="K92" s="801" t="s">
        <v>24</v>
      </c>
    </row>
    <row r="93" spans="1:11" ht="12.75">
      <c r="A93" s="804">
        <f>HYPERLINK("http://www.congressweb.com/nrln/bills/detail/id/17802","H.R.1220: Removing Barriers to Colorectal Cancer Screening Act of 2015")</f>
        <v>0</v>
      </c>
      <c r="B93" s="805" t="s">
        <v>23</v>
      </c>
      <c r="C93" s="806" t="s">
        <v>0</v>
      </c>
      <c r="D93" s="807" t="s">
        <v>24</v>
      </c>
      <c r="E93" s="815" t="s">
        <v>21</v>
      </c>
      <c r="F93" s="816" t="s">
        <v>21</v>
      </c>
      <c r="G93" s="817" t="s">
        <v>21</v>
      </c>
      <c r="H93" s="818" t="s">
        <v>21</v>
      </c>
      <c r="I93" s="812" t="s">
        <v>24</v>
      </c>
      <c r="J93" s="813" t="s">
        <v>24</v>
      </c>
      <c r="K93" s="819" t="s">
        <v>21</v>
      </c>
    </row>
    <row r="94" spans="1:11" ht="12.75">
      <c r="A94" s="821">
        <f>HYPERLINK("http://www.congressweb.com/nrln/bills/detail/id/17677","H.R.975: Health Freedom for Seniors Act of 2015")</f>
        <v>0</v>
      </c>
      <c r="B94" s="822" t="s">
        <v>23</v>
      </c>
      <c r="C94" s="823" t="s">
        <v>0</v>
      </c>
      <c r="D94" s="824" t="s">
        <v>24</v>
      </c>
      <c r="E94" s="825" t="s">
        <v>24</v>
      </c>
      <c r="F94" s="826" t="s">
        <v>24</v>
      </c>
      <c r="G94" s="827" t="s">
        <v>24</v>
      </c>
      <c r="H94" s="828" t="s">
        <v>24</v>
      </c>
      <c r="I94" s="829" t="s">
        <v>24</v>
      </c>
      <c r="J94" s="830" t="s">
        <v>24</v>
      </c>
      <c r="K94" s="831" t="s">
        <v>24</v>
      </c>
    </row>
    <row r="95" spans="1:11" ht="12.75">
      <c r="A95" s="833">
        <f>HYPERLINK("http://www.congressweb.com/nrln/bills/detail/id/20074","H.R.842: Huntington's Disease Parity Act")</f>
        <v>0</v>
      </c>
      <c r="B95" s="834" t="s">
        <v>23</v>
      </c>
      <c r="C95" s="835" t="s">
        <v>0</v>
      </c>
      <c r="D95" s="836" t="s">
        <v>24</v>
      </c>
      <c r="E95" s="844" t="s">
        <v>21</v>
      </c>
      <c r="F95" s="845" t="s">
        <v>21</v>
      </c>
      <c r="G95" s="846" t="s">
        <v>21</v>
      </c>
      <c r="H95" s="847" t="s">
        <v>21</v>
      </c>
      <c r="I95" s="848" t="s">
        <v>21</v>
      </c>
      <c r="J95" s="849" t="s">
        <v>21</v>
      </c>
      <c r="K95" s="850" t="s">
        <v>21</v>
      </c>
    </row>
    <row r="96" spans="1:11" ht="12.75">
      <c r="A96" s="852">
        <f>HYPERLINK("http://www.congressweb.com/nrln/bills/detail/id/17621","H.R.793: Ensuring Seniors Access to Local Pharmacies Act of 2015")</f>
        <v>0</v>
      </c>
      <c r="B96" s="853" t="s">
        <v>23</v>
      </c>
      <c r="C96" s="854" t="s">
        <v>0</v>
      </c>
      <c r="D96" s="855" t="s">
        <v>24</v>
      </c>
      <c r="E96" s="863" t="s">
        <v>21</v>
      </c>
      <c r="F96" s="857" t="s">
        <v>24</v>
      </c>
      <c r="G96" s="858" t="s">
        <v>24</v>
      </c>
      <c r="H96" s="859" t="s">
        <v>24</v>
      </c>
      <c r="I96" s="860" t="s">
        <v>24</v>
      </c>
      <c r="J96" s="861" t="s">
        <v>24</v>
      </c>
      <c r="K96" s="864" t="s">
        <v>21</v>
      </c>
    </row>
    <row r="97" spans="1:11" ht="12.75">
      <c r="A97" s="866">
        <f>HYPERLINK("http://www.congressweb.com/nrln/bills/detail/id/17623","H.R.775: Medicare Access to Rehabilitation Services Act of 2015")</f>
        <v>0</v>
      </c>
      <c r="B97" s="867" t="s">
        <v>23</v>
      </c>
      <c r="C97" s="868" t="s">
        <v>0</v>
      </c>
      <c r="D97" s="869" t="s">
        <v>24</v>
      </c>
      <c r="E97" s="877" t="s">
        <v>21</v>
      </c>
      <c r="F97" s="878" t="s">
        <v>21</v>
      </c>
      <c r="G97" s="879" t="s">
        <v>21</v>
      </c>
      <c r="H97" s="873" t="s">
        <v>24</v>
      </c>
      <c r="I97" s="874" t="s">
        <v>24</v>
      </c>
      <c r="J97" s="875" t="s">
        <v>24</v>
      </c>
      <c r="K97" s="880" t="s">
        <v>21</v>
      </c>
    </row>
    <row r="98" spans="1:11" ht="12.75">
      <c r="A98" s="882">
        <f>HYPERLINK("http://www.congressweb.com/nrln/bills/detail/id/17622","H.R.771: Protecting Access to Diabetes Supplies Act of 2015")</f>
        <v>0</v>
      </c>
      <c r="B98" s="883" t="s">
        <v>23</v>
      </c>
      <c r="C98" s="884" t="s">
        <v>0</v>
      </c>
      <c r="D98" s="885" t="s">
        <v>24</v>
      </c>
      <c r="E98" s="886" t="s">
        <v>24</v>
      </c>
      <c r="F98" s="887" t="s">
        <v>24</v>
      </c>
      <c r="G98" s="888" t="s">
        <v>24</v>
      </c>
      <c r="H98" s="889" t="s">
        <v>24</v>
      </c>
      <c r="I98" s="890" t="s">
        <v>24</v>
      </c>
      <c r="J98" s="891" t="s">
        <v>24</v>
      </c>
      <c r="K98" s="893" t="s">
        <v>21</v>
      </c>
    </row>
    <row r="99" spans="1:11" ht="12.75">
      <c r="A99" s="895">
        <f>HYPERLINK("http://www.congressweb.com/nrln/bills/detail/id/17627","H.R.745: Medicare Ambulance Access, Fraud Prevention, and Reform Act of 2015")</f>
        <v>0</v>
      </c>
      <c r="B99" s="896" t="s">
        <v>23</v>
      </c>
      <c r="C99" s="897" t="s">
        <v>0</v>
      </c>
      <c r="D99" s="898" t="s">
        <v>24</v>
      </c>
      <c r="E99" s="899" t="s">
        <v>24</v>
      </c>
      <c r="F99" s="900" t="s">
        <v>24</v>
      </c>
      <c r="G99" s="901" t="s">
        <v>24</v>
      </c>
      <c r="H99" s="902" t="s">
        <v>24</v>
      </c>
      <c r="I99" s="903" t="s">
        <v>24</v>
      </c>
      <c r="J99" s="904" t="s">
        <v>24</v>
      </c>
      <c r="K99" s="905" t="s">
        <v>24</v>
      </c>
    </row>
    <row r="100" spans="1:11" ht="12.75">
      <c r="A100" s="907">
        <f>HYPERLINK("http://www.congressweb.com/nrln/bills/detail/id/17628","H.R.729: Medicare Demonstration of Coverage for Low Vision Devices Act of 2015")</f>
        <v>0</v>
      </c>
      <c r="B100" s="908" t="s">
        <v>23</v>
      </c>
      <c r="C100" s="909" t="s">
        <v>0</v>
      </c>
      <c r="D100" s="910" t="s">
        <v>24</v>
      </c>
      <c r="E100" s="911" t="s">
        <v>24</v>
      </c>
      <c r="F100" s="912" t="s">
        <v>24</v>
      </c>
      <c r="G100" s="913" t="s">
        <v>24</v>
      </c>
      <c r="H100" s="914" t="s">
        <v>24</v>
      </c>
      <c r="I100" s="915" t="s">
        <v>24</v>
      </c>
      <c r="J100" s="916" t="s">
        <v>24</v>
      </c>
      <c r="K100" s="917" t="s">
        <v>24</v>
      </c>
    </row>
    <row r="101" spans="1:11" ht="12.75">
      <c r="A101" s="919">
        <f>HYPERLINK("http://www.congressweb.com/nrln/bills/detail/id/17630","H.R.672: Rural Community Hospital Demonstration Extension Act of 2015")</f>
        <v>0</v>
      </c>
      <c r="B101" s="920" t="s">
        <v>23</v>
      </c>
      <c r="C101" s="921" t="s">
        <v>0</v>
      </c>
      <c r="D101" s="922" t="s">
        <v>24</v>
      </c>
      <c r="E101" s="923" t="s">
        <v>24</v>
      </c>
      <c r="F101" s="924" t="s">
        <v>24</v>
      </c>
      <c r="G101" s="925" t="s">
        <v>24</v>
      </c>
      <c r="H101" s="926" t="s">
        <v>24</v>
      </c>
      <c r="I101" s="927" t="s">
        <v>24</v>
      </c>
      <c r="J101" s="928" t="s">
        <v>24</v>
      </c>
      <c r="K101" s="929" t="s">
        <v>24</v>
      </c>
    </row>
    <row r="102" spans="1:11" ht="12.75">
      <c r="A102" s="931">
        <f>HYPERLINK("http://www.congressweb.com/nrln/bills/detail/id/17632","H.R.663: Rural Hospital Access Act of 2015")</f>
        <v>0</v>
      </c>
      <c r="B102" s="932" t="s">
        <v>23</v>
      </c>
      <c r="C102" s="933" t="s">
        <v>0</v>
      </c>
      <c r="D102" s="934" t="s">
        <v>24</v>
      </c>
      <c r="E102" s="935" t="s">
        <v>24</v>
      </c>
      <c r="F102" s="936" t="s">
        <v>24</v>
      </c>
      <c r="G102" s="937" t="s">
        <v>24</v>
      </c>
      <c r="H102" s="938" t="s">
        <v>24</v>
      </c>
      <c r="I102" s="939" t="s">
        <v>24</v>
      </c>
      <c r="J102" s="940" t="s">
        <v>24</v>
      </c>
      <c r="K102" s="942" t="s">
        <v>21</v>
      </c>
    </row>
    <row r="103" spans="1:11" ht="12.75">
      <c r="A103" s="944">
        <f>HYPERLINK("http://www.congressweb.com/nrln/bills/detail/id/17612","H.R.628: Steve Gleason Act of 2015")</f>
        <v>0</v>
      </c>
      <c r="B103" s="945" t="s">
        <v>23</v>
      </c>
      <c r="C103" s="946" t="s">
        <v>0</v>
      </c>
      <c r="D103" s="947" t="s">
        <v>24</v>
      </c>
      <c r="E103" s="948" t="s">
        <v>24</v>
      </c>
      <c r="F103" s="949" t="s">
        <v>24</v>
      </c>
      <c r="G103" s="950" t="s">
        <v>24</v>
      </c>
      <c r="H103" s="955" t="s">
        <v>21</v>
      </c>
      <c r="I103" s="952" t="s">
        <v>24</v>
      </c>
      <c r="J103" s="953" t="s">
        <v>24</v>
      </c>
      <c r="K103" s="954" t="s">
        <v>24</v>
      </c>
    </row>
    <row r="104" spans="1:11" ht="12.75">
      <c r="A104" s="957">
        <f>HYPERLINK("http://www.congressweb.com/nrln/bills/detail/id/17553","H.R.605: Medicare Home Infusion Site of Care Act of 2015")</f>
        <v>0</v>
      </c>
      <c r="B104" s="958" t="s">
        <v>23</v>
      </c>
      <c r="C104" s="959" t="s">
        <v>0</v>
      </c>
      <c r="D104" s="960" t="s">
        <v>24</v>
      </c>
      <c r="E104" s="961" t="s">
        <v>24</v>
      </c>
      <c r="F104" s="962" t="s">
        <v>24</v>
      </c>
      <c r="G104" s="968" t="s">
        <v>21</v>
      </c>
      <c r="H104" s="964" t="s">
        <v>24</v>
      </c>
      <c r="I104" s="965" t="s">
        <v>24</v>
      </c>
      <c r="J104" s="966" t="s">
        <v>24</v>
      </c>
      <c r="K104" s="967" t="s">
        <v>24</v>
      </c>
    </row>
    <row r="105" spans="1:11" ht="12.75">
      <c r="A105" s="970">
        <f>HYPERLINK("http://www.congressweb.com/nrln/bills/detail/id/17550","H.R.592: Pharmacy and Medically Underserved Areas Enhancement Act of 2015")</f>
        <v>0</v>
      </c>
      <c r="B105" s="971" t="s">
        <v>23</v>
      </c>
      <c r="C105" s="972" t="s">
        <v>0</v>
      </c>
      <c r="D105" s="973" t="s">
        <v>24</v>
      </c>
      <c r="E105" s="981" t="s">
        <v>21</v>
      </c>
      <c r="F105" s="982" t="s">
        <v>21</v>
      </c>
      <c r="G105" s="983" t="s">
        <v>21</v>
      </c>
      <c r="H105" s="977" t="s">
        <v>24</v>
      </c>
      <c r="I105" s="978" t="s">
        <v>24</v>
      </c>
      <c r="J105" s="979" t="s">
        <v>24</v>
      </c>
      <c r="K105" s="984" t="s">
        <v>21</v>
      </c>
    </row>
    <row r="106" spans="1:11" ht="12.75">
      <c r="A106" s="986">
        <f>HYPERLINK("http://www.congressweb.com/nrln/bills/detail/id/17461","H.R.494: Competitive Health Insurance Reform Act of 2015")</f>
        <v>0</v>
      </c>
      <c r="B106" s="987" t="s">
        <v>23</v>
      </c>
      <c r="C106" s="988" t="s">
        <v>0</v>
      </c>
      <c r="D106" s="989" t="s">
        <v>24</v>
      </c>
      <c r="E106" s="990" t="s">
        <v>24</v>
      </c>
      <c r="F106" s="991" t="s">
        <v>24</v>
      </c>
      <c r="G106" s="992" t="s">
        <v>24</v>
      </c>
      <c r="H106" s="993" t="s">
        <v>24</v>
      </c>
      <c r="I106" s="994" t="s">
        <v>24</v>
      </c>
      <c r="J106" s="995" t="s">
        <v>24</v>
      </c>
      <c r="K106" s="996" t="s">
        <v>24</v>
      </c>
    </row>
    <row r="107" spans="1:11" ht="12.75">
      <c r="A107" s="998">
        <f>HYPERLINK("http://www.congressweb.com/nrln/bills/detail/id/18350","H.R.290: Creating Access to Rehabilitation for Every Senior (CARES) Act of 2015")</f>
        <v>0</v>
      </c>
      <c r="B107" s="999" t="s">
        <v>23</v>
      </c>
      <c r="C107" s="1000" t="s">
        <v>0</v>
      </c>
      <c r="D107" s="1001" t="s">
        <v>24</v>
      </c>
      <c r="E107" s="1002" t="s">
        <v>24</v>
      </c>
      <c r="F107" s="1003" t="s">
        <v>24</v>
      </c>
      <c r="G107" s="1004" t="s">
        <v>24</v>
      </c>
      <c r="H107" s="1005" t="s">
        <v>24</v>
      </c>
      <c r="I107" s="1006" t="s">
        <v>24</v>
      </c>
      <c r="J107" s="1007" t="s">
        <v>24</v>
      </c>
      <c r="K107" s="1009" t="s">
        <v>21</v>
      </c>
    </row>
    <row r="108" spans="1:11" ht="12.75">
      <c r="A108" s="1011">
        <f>HYPERLINK("http://www.congressweb.com/nrln/bills/detail/id/17329","H.R.284: Medicare DMPOS Competitive Bidding Improvement Act of 2015")</f>
        <v>0</v>
      </c>
      <c r="B108" s="1012" t="s">
        <v>23</v>
      </c>
      <c r="C108" s="1013" t="s">
        <v>0</v>
      </c>
      <c r="D108" s="1014" t="s">
        <v>24</v>
      </c>
      <c r="E108" s="1015" t="s">
        <v>24</v>
      </c>
      <c r="F108" s="1022" t="s">
        <v>21</v>
      </c>
      <c r="G108" s="1017" t="s">
        <v>24</v>
      </c>
      <c r="H108" s="1018" t="s">
        <v>24</v>
      </c>
      <c r="I108" s="1019" t="s">
        <v>24</v>
      </c>
      <c r="J108" s="1020" t="s">
        <v>24</v>
      </c>
      <c r="K108" s="1021" t="s">
        <v>24</v>
      </c>
    </row>
    <row r="109" spans="1:11" ht="12.75">
      <c r="A109" s="1024">
        <f>HYPERLINK("http://www.congressweb.com/nrln/bills/detail/id/18349","H.R.169: Critical Access Hospital Relief Act of 2015")</f>
        <v>0</v>
      </c>
      <c r="B109" s="1025" t="s">
        <v>23</v>
      </c>
      <c r="C109" s="1026" t="s">
        <v>0</v>
      </c>
      <c r="D109" s="1027" t="s">
        <v>24</v>
      </c>
      <c r="E109" s="1035" t="s">
        <v>21</v>
      </c>
      <c r="F109" s="1036" t="s">
        <v>21</v>
      </c>
      <c r="G109" s="1030" t="s">
        <v>24</v>
      </c>
      <c r="H109" s="1031" t="s">
        <v>24</v>
      </c>
      <c r="I109" s="1037" t="s">
        <v>21</v>
      </c>
      <c r="J109" s="1038" t="s">
        <v>21</v>
      </c>
      <c r="K109" s="1039" t="s">
        <v>21</v>
      </c>
    </row>
    <row r="110" spans="1:11" ht="12.75">
      <c r="A110" s="1041" t="s">
        <v>133</v>
      </c>
      <c r="B110" s="1042" t="s">
        <v>68</v>
      </c>
      <c r="C110" s="1043" t="s">
        <v>0</v>
      </c>
      <c r="D110" s="1044" t="s">
        <v>5</v>
      </c>
      <c r="E110" s="1045" t="s">
        <v>5</v>
      </c>
      <c r="F110" s="1046" t="s">
        <v>5</v>
      </c>
      <c r="G110" s="1047" t="s">
        <v>5</v>
      </c>
      <c r="H110" s="1048" t="s">
        <v>5</v>
      </c>
      <c r="I110" s="1049" t="s">
        <v>5</v>
      </c>
      <c r="J110" s="1050" t="s">
        <v>5</v>
      </c>
      <c r="K110" s="1051" t="s">
        <v>5</v>
      </c>
    </row>
    <row r="111" spans="1:11" ht="12.75">
      <c r="A111" s="1053">
        <f>HYPERLINK("http://www.congressweb.com/nrln/votes/detail/id/4598","H R 2146: Defending Public Safety Employees' Retirement Act")</f>
        <v>0</v>
      </c>
      <c r="B111" s="1054" t="s">
        <v>70</v>
      </c>
      <c r="C111" s="1055" t="s">
        <v>36</v>
      </c>
      <c r="D111" s="1064" t="s">
        <v>72</v>
      </c>
      <c r="E111" s="1065" t="s">
        <v>71</v>
      </c>
      <c r="F111" s="1066" t="s">
        <v>72</v>
      </c>
      <c r="G111" s="1067" t="s">
        <v>71</v>
      </c>
      <c r="H111" s="1068" t="s">
        <v>72</v>
      </c>
      <c r="I111" s="1069" t="s">
        <v>72</v>
      </c>
      <c r="J111" s="1070" t="s">
        <v>72</v>
      </c>
      <c r="K111" s="1071" t="s">
        <v>72</v>
      </c>
    </row>
    <row r="112" spans="1:11" ht="12.75">
      <c r="A112" s="1073">
        <f>HYPERLINK("http://www.congressweb.com/nrln/votes/detail/id/4486","H R 2: Medicare Access and CHIP Reauthorization Act of 2015 ")</f>
        <v>0</v>
      </c>
      <c r="B112" s="1074" t="s">
        <v>5</v>
      </c>
      <c r="C112" s="1075" t="s">
        <v>36</v>
      </c>
      <c r="D112" s="1076" t="s">
        <v>72</v>
      </c>
      <c r="E112" s="1077" t="s">
        <v>72</v>
      </c>
      <c r="F112" s="1078" t="s">
        <v>72</v>
      </c>
      <c r="G112" s="1079" t="s">
        <v>72</v>
      </c>
      <c r="H112" s="1080" t="s">
        <v>71</v>
      </c>
      <c r="I112" s="1081" t="s">
        <v>71</v>
      </c>
      <c r="J112" s="1082" t="s">
        <v>72</v>
      </c>
      <c r="K112" s="1083" t="s">
        <v>72</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