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<sst xmlns="http://schemas.openxmlformats.org/spreadsheetml/2006/main" count="495" uniqueCount="131">
  <si>
    <t/>
  </si>
  <si>
    <t>NRLN Report  - WV 114th Congress Legislative Bill Report Card</t>
  </si>
  <si>
    <t>The bills on this Report Card are supported or opposed by the National Retiree Legislative Network in the 114th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</si>
  <si>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</si>
  <si>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</si>
  <si>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</si>
  <si>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</si>
  <si>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</si>
  <si>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</si>
  <si>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S.1349, S.1347, S.1253, S.1083, S.971, S.626, S.506, S.349, S.149, S.141, H.R.3308, H.R.2507, H.R.2506, H.R.2505, H.R.2196, H.R.1221, H.R.1190, H.R.1018, H.R.876, H.R.696, H.R.670, H.R.556, H.R.380, H.R.244, H.R.160</t>
  </si>
  <si>
    <t>Details on these bills, listed or not,  may be found on Congress.gov</t>
  </si>
  <si>
    <t>Bills have live links to more information</t>
  </si>
  <si>
    <t>Yes=Supports NRLN</t>
  </si>
  <si>
    <t>Senate Bills for the 114th Congress (2015 - 2016) -- Supported by the NRLN (Dec 2016)</t>
  </si>
  <si>
    <t>NRLN Position</t>
  </si>
  <si>
    <t>Comment</t>
  </si>
  <si>
    <t>WV Sen. Capito</t>
  </si>
  <si>
    <t>WV Sen. Manchin</t>
  </si>
  <si>
    <t>S.2505: Savers Act of 2016</t>
  </si>
  <si>
    <t>Oppose</t>
  </si>
  <si>
    <t>AA</t>
  </si>
  <si>
    <t>Yes</t>
  </si>
  <si>
    <t>S.2214: Cody Miller Patient Medication Information Act</t>
  </si>
  <si>
    <t>Support</t>
  </si>
  <si>
    <t>No</t>
  </si>
  <si>
    <t>S.2148: Protecting Medicare Beneficiaries Act of 2015</t>
  </si>
  <si>
    <t xml:space="preserve">S.2147: Pension Accountability Act </t>
  </si>
  <si>
    <t>S.2023: Prescription Drug Affordability Act of 2015</t>
  </si>
  <si>
    <t>S.2019: Preserve Access to Affordable Generics Act</t>
  </si>
  <si>
    <t>S.1926: Protecting Access to Lifesaving Screenings Act (PALS Act)</t>
  </si>
  <si>
    <t>S.1884: Medicare Prescription Drug Savings and Choice Act of 2015</t>
  </si>
  <si>
    <t>S.1790: Safe and Affordable Prescription Drugs Act of 2015</t>
  </si>
  <si>
    <t>S.1631: Keep Our Pension Promises Act</t>
  </si>
  <si>
    <t>S.1566: Cancer Drug Coverage Parity Act of 2015</t>
  </si>
  <si>
    <t>S.1465: Furthering Access to Stroke Telemedicine Act (FAST Act)</t>
  </si>
  <si>
    <t xml:space="preserve">S.1461: A bill to provide for the extension of the enforcement instruction on supervision requirements for outpatient therapeutic services in critical access and small rural hospitals through 2015. </t>
  </si>
  <si>
    <t>BP Law</t>
  </si>
  <si>
    <t xml:space="preserve">S.1362: A bill to amend title XI of the Social Security Act to clarify waiver authority regarding programs of all-inclusive care for the elderly (PACE programs). </t>
  </si>
  <si>
    <t>S.1345: Access to Quality Diabetes Education Act of 2015</t>
  </si>
  <si>
    <t>S.1190: Ensuring Seniors Access to Local Pharmacies Act of 2015</t>
  </si>
  <si>
    <t>S.1131: Medicare Diabetes Prevention Act of 2015</t>
  </si>
  <si>
    <t>S.1013: Ensuring Access to Quality Complex Rehabilitation Technology Act of 2015</t>
  </si>
  <si>
    <t>S.984: Steve Gleason Act of 2015</t>
  </si>
  <si>
    <t>S.968: Huntington's Disease Parity Act</t>
  </si>
  <si>
    <t>S.857: Health Outcomes, Planning, &amp; Education (HOPE) For Alzheimer's Act Of 2015</t>
  </si>
  <si>
    <t>S.843: Improving Access to Medicare Coverage Act of 2015</t>
  </si>
  <si>
    <t>S.804: Medicare CGM ACCess Act of 2015</t>
  </si>
  <si>
    <t>S.776: Medication Therapy Management Empowerment Act of 2015</t>
  </si>
  <si>
    <t>S.709: Restoring Access to Medication Act of 2015</t>
  </si>
  <si>
    <t>S.704: Community Based Independence for Seniors Act</t>
  </si>
  <si>
    <t>S.688: Establish Benificiary Equity in the Hospital Readmissions Program Act of 2015</t>
  </si>
  <si>
    <t>S.648: Medicare Formulary Improvement Act of 2015</t>
  </si>
  <si>
    <t>S.624: Removing Barriers to Colorectal Cancer Screening Act of 2015</t>
  </si>
  <si>
    <t>S.607: Rural Community Hospital Demonstration Extension Act of 2015</t>
  </si>
  <si>
    <t xml:space="preserve">S.578: Home Health Care Planning Improvement Act of 2015 </t>
  </si>
  <si>
    <t>S.539: Medicare Access to Rehabilitation Services Act of 2015</t>
  </si>
  <si>
    <t>S.377: Medicare Ambulance Access, Fraud Prevention, and Reform Act of 2015</t>
  </si>
  <si>
    <t xml:space="preserve">S.332: Rural Hospital Access Act of 2015 </t>
  </si>
  <si>
    <t>S.315: Hearing Aid Assistance Tax Credit Act of 2015</t>
  </si>
  <si>
    <t>S.314: Pharmacy and Medically Underserved Areas Enhancement Act of 2015</t>
  </si>
  <si>
    <t>S.275: Medicare Home Infusion Site of Care Act of 201</t>
  </si>
  <si>
    <t>S.258: Critical Access Hospital Relief Act of 2015</t>
  </si>
  <si>
    <t>S.192: Older Americans Act Reauthorization Act of 2015</t>
  </si>
  <si>
    <t>S.148: Medicare DMPOS Competitive Bidding Improvement Act of 2015</t>
  </si>
  <si>
    <t>S.131: Fair and Immediate Release of Generic Drugs Act of 2015</t>
  </si>
  <si>
    <t>S.122: Safe and Affordable Drugs from Canada Act of 2015</t>
  </si>
  <si>
    <t>S.31: Medicare Prescription Drug Price Negotiation Act of 2015</t>
  </si>
  <si>
    <t>Senate Votes for the 114th Congress (2015 - 2016)</t>
  </si>
  <si>
    <t>Against NRLN</t>
  </si>
  <si>
    <t>H.R. 2146: Defending Public Safety Employees' Retirement Act</t>
  </si>
  <si>
    <t>Opposed</t>
  </si>
  <si>
    <t>Yea</t>
  </si>
  <si>
    <t>Nay</t>
  </si>
  <si>
    <t>H.R. 2: Medicare Access and CHIP Reauthorization Act of 2015</t>
  </si>
  <si>
    <t>House Bills for the 114th Congress (2015 - 2016) -- Supported by the NRLN (Dec 2016)</t>
  </si>
  <si>
    <t>WV 01 Rep. McKinley</t>
  </si>
  <si>
    <t>WV 02 Rep. Mooney</t>
  </si>
  <si>
    <t>WV 03 Rep. Jenkins</t>
  </si>
  <si>
    <t xml:space="preserve">H.R.4642: Diabetic Eye Disease Prevention Act of 2016 </t>
  </si>
  <si>
    <t>H.R.4294: Savers Act of 2016</t>
  </si>
  <si>
    <t>H.R.4207: MEDICARE FAIR DRUG PRICING ACT OF 2015</t>
  </si>
  <si>
    <t xml:space="preserve">H.R.4029: Pension Accountability Act  </t>
  </si>
  <si>
    <t xml:space="preserve">H.R.3779: To restrict the inclusion of social security account numbers on documents sent by mail by the Federal Government, and for other purposes. </t>
  </si>
  <si>
    <t>H.R.3696: Medicare Premium Fairness Act of 2015</t>
  </si>
  <si>
    <t>H.R.3513: Prescription Drug Affordability Act of 2015</t>
  </si>
  <si>
    <t>H.R.3339: Protecting Access to Lifesaving Screenings Act (PALS Act)</t>
  </si>
  <si>
    <t>None</t>
  </si>
  <si>
    <t>H.R.3261: Medicare Prescription Drug Savings and Choice Act of 2015</t>
  </si>
  <si>
    <t>H.R.3243: To amend title XI of the Social Security Act to clarify waiver authority regarding programs of all-inclusive care for the elderly (PACE programs)</t>
  </si>
  <si>
    <t>H.R.3061: Medicare Prescription Drug Price Negotiation Act of 2015</t>
  </si>
  <si>
    <t>H.R.2878: To provide for the extension of the enforcement instruction on supervision requirements for outpatient therapeutic services in critical access and small rural hospitals through 2015</t>
  </si>
  <si>
    <t>H.R.2844:  Keep Our Pension Promises Act</t>
  </si>
  <si>
    <t xml:space="preserve">H.R.2799: Furthering Access to Stroke Telemedicine Act (FAST Act)  </t>
  </si>
  <si>
    <t>H.R.2739: Cancer Drug Coverage Parity Act of 2015</t>
  </si>
  <si>
    <t>H.R.2704: Community Based Independence for Seniors Act of 2015</t>
  </si>
  <si>
    <t>H.R.2623:  Personal Drug Importation Fairness Act of 2015</t>
  </si>
  <si>
    <t>H.R.2228: Safe and Affordable Drugs From Canada Act of 2015</t>
  </si>
  <si>
    <t xml:space="preserve">H.R.2102: Medicare Diabetes Prevention Act of 2015 </t>
  </si>
  <si>
    <t>H.R.1882: Hearing Aid Assistance Tax Credit Act of 2015</t>
  </si>
  <si>
    <t>H.R.1726:  Access to Quality Diabetes Education Act of 2015</t>
  </si>
  <si>
    <t xml:space="preserve">H.R.1686:  Preventing Diabetes in Medicare Act of 2015 </t>
  </si>
  <si>
    <t>H.R.1608: Lymphedema Treatment Act</t>
  </si>
  <si>
    <t>H.R.1600: Patients' Access to Treatments Act of 2015</t>
  </si>
  <si>
    <t>H.R.1571:  Improving Access to Medicare Coverage Act of 2015</t>
  </si>
  <si>
    <t>H.R.1559: Health Outcomes, Planning, &amp; Education (HOPE) For Alzheimer's Act Of 2015</t>
  </si>
  <si>
    <t>H.R.1516: Ensuring Access to Quality Complex Rehabilitation Technology Act of 2015</t>
  </si>
  <si>
    <t>H.R.1453: Ambulatory Surgery Center Quality and Access Act of 2015</t>
  </si>
  <si>
    <t>H.R.1427: Medicare CGM ACCess Act of 2015</t>
  </si>
  <si>
    <t>H.R.1343: Establish Benificiary Equity in the Hospital Readmissions Program Act of 2015</t>
  </si>
  <si>
    <t>H.R.1342: Home Health Care Planning Improvement Act of 2015</t>
  </si>
  <si>
    <t xml:space="preserve">H.R.1270: Restoring Access to Medication Act of 2015 </t>
  </si>
  <si>
    <t>H.R.1220: Removing Barriers to Colorectal Cancer Screening Act of 2015</t>
  </si>
  <si>
    <t>H.R.975: Health Freedom for Seniors Act of 2015</t>
  </si>
  <si>
    <t>H.R.842: Huntington's Disease Parity Act</t>
  </si>
  <si>
    <t>H.R.793: Ensuring Seniors Access to Local Pharmacies Act of 2015</t>
  </si>
  <si>
    <t>H.R.775: Medicare Access to Rehabilitation Services Act of 2015</t>
  </si>
  <si>
    <t>H.R.771: Protecting Access to Diabetes Supplies Act of 2015</t>
  </si>
  <si>
    <t>H.R.745: Medicare Ambulance Access, Fraud Prevention, and Reform Act of 2015</t>
  </si>
  <si>
    <t>H.R.729: Medicare Demonstration of Coverage for Low Vision Devices Act of 2015</t>
  </si>
  <si>
    <t>H.R.672: Rural Community Hospital Demonstration Extension Act of 2015</t>
  </si>
  <si>
    <t>H.R.663: Rural Hospital Access Act of 2015</t>
  </si>
  <si>
    <t>H.R.628: Steve Gleason Act of 2015</t>
  </si>
  <si>
    <t>H.R.605: Medicare Home Infusion Site of Care Act of 2015</t>
  </si>
  <si>
    <t>H.R.592: Pharmacy and Medically Underserved Areas Enhancement Act of 2015</t>
  </si>
  <si>
    <t>H.R.494: Competitive Health Insurance Reform Act of 2015</t>
  </si>
  <si>
    <t>H.R.290: Creating Access to Rehabilitation for Every Senior (CARES) Act of 2015</t>
  </si>
  <si>
    <t>H.R.284: Medicare DMPOS Competitive Bidding Improvement Act of 2015</t>
  </si>
  <si>
    <t>H.R.169: Critical Access Hospital Relief Act of 2015</t>
  </si>
  <si>
    <t>House Votes for the 114th Congress (2015 - 2016)</t>
  </si>
  <si>
    <t>H R 2146: Defending Public Safety Employees' Retirement Act</t>
  </si>
  <si>
    <t xml:space="preserve">H R 2: Medicare Access and CHIP Reauthorization Act of 2015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</si>
</sst>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u val="single"/>
      <sz val="10"/>
      <color indexed="12"/>
      <name val="Arial"/>
      <family val="0"/>
    </font>
    <font>
      <b/>
      <sz val="14"/>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4">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0" xfId="0" applyFont="1" applyAlignment="1">
      <alignment/>
    </xf>
    <xf numFmtId="0" fontId="4" fillId="0" borderId="0" xfId="0" applyFont="1" applyAlignment="1">
      <alignment/>
    </xf>
    <xf numFmtId="0" fontId="3"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12"/>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42733</v>
      </c>
    </row>
    <row r="3" ht="45" customHeight="1">
      <c r="A3" s="14" t="s">
        <v>2</v>
      </c>
    </row>
    <row r="4" ht="34.5" customHeight="1">
      <c r="A4" s="15" t="s">
        <v>3</v>
      </c>
    </row>
    <row r="5" spans="1:3" ht="45" customHeight="1">
      <c r="A5" s="16" t="s">
        <v>6</v>
      </c>
      <c r="B5" s="17" t="s">
        <v>0</v>
      </c>
      <c r="C5" s="18" t="s">
        <v>5</v>
      </c>
    </row>
    <row r="6" spans="1:3" ht="12.75">
      <c r="A6" s="19" t="s">
        <v>7</v>
      </c>
      <c r="B6" s="20" t="s">
        <v>0</v>
      </c>
      <c r="C6" s="21" t="s">
        <v>5</v>
      </c>
    </row>
    <row r="7" spans="1:3" ht="12.75">
      <c r="A7" t="s">
        <v>8</v>
      </c>
      <c r="C7" t="s">
        <v>5</v>
      </c>
    </row>
    <row r="8" spans="1:3" ht="30" customHeight="1">
      <c r="A8" s="22" t="s">
        <v>9</v>
      </c>
      <c r="B8" s="23" t="s">
        <v>0</v>
      </c>
      <c r="C8" s="24" t="s">
        <v>5</v>
      </c>
    </row>
    <row r="9" spans="1:3" ht="12.75">
      <c r="A9" s="25">
        <f>HYPERLINK("https://www.congress.gov/search?q=%7B%22source%22%3A%22legislation%22%2C%22congress%22%3A114%7D","Details on these bills, listed or not, may be found on Congress.gov")</f>
        <v>0</v>
      </c>
      <c r="C9" t="s">
        <v>5</v>
      </c>
    </row>
    <row r="10" spans="1:5" ht="30" customHeight="1">
      <c r="A10" s="32" t="s">
        <v>11</v>
      </c>
      <c r="B10" s="31" t="s">
        <v>12</v>
      </c>
      <c r="C10" s="28" t="s">
        <v>0</v>
      </c>
      <c r="D10" s="29" t="s">
        <v>0</v>
      </c>
      <c r="E10" s="30" t="s">
        <v>5</v>
      </c>
    </row>
    <row r="11" spans="1:5" ht="12.75">
      <c r="A11" s="33" t="s">
        <v>13</v>
      </c>
      <c r="B11" s="34" t="s">
        <v>14</v>
      </c>
      <c r="C11" s="35" t="s">
        <v>15</v>
      </c>
      <c r="D11" s="36" t="s">
        <v>16</v>
      </c>
      <c r="E11" s="37" t="s">
        <v>17</v>
      </c>
    </row>
    <row r="12" spans="1:5" ht="12.75">
      <c r="A12" s="39">
        <f>HYPERLINK("http://www.congressweb.com/nrln/bills/detail/id/20012","S.2505: Savers Act of 2016")</f>
        <v>0</v>
      </c>
      <c r="B12" s="40" t="s">
        <v>19</v>
      </c>
      <c r="C12" s="41" t="s">
        <v>20</v>
      </c>
      <c r="D12" s="44" t="s">
        <v>21</v>
      </c>
      <c r="E12" s="45" t="s">
        <v>21</v>
      </c>
    </row>
    <row r="13" spans="1:5" ht="12.75">
      <c r="A13" s="47">
        <f>HYPERLINK("http://www.congressweb.com/nrln/bills/detail/id/19706","S.2214: Cody Miller Patient Medication Information Act")</f>
        <v>0</v>
      </c>
      <c r="B13" s="48" t="s">
        <v>23</v>
      </c>
      <c r="C13" s="49" t="s">
        <v>0</v>
      </c>
      <c r="D13" s="50" t="s">
        <v>24</v>
      </c>
      <c r="E13" s="51" t="s">
        <v>24</v>
      </c>
    </row>
    <row r="14" spans="1:5" ht="12.75">
      <c r="A14" s="53">
        <f>HYPERLINK("http://www.congressweb.com/nrln/bills/detail/id/19581","S.2148: Protecting Medicare Beneficiaries Act of 2015")</f>
        <v>0</v>
      </c>
      <c r="B14" s="54" t="s">
        <v>23</v>
      </c>
      <c r="C14" s="55" t="s">
        <v>0</v>
      </c>
      <c r="D14" s="56" t="s">
        <v>24</v>
      </c>
      <c r="E14" s="57" t="s">
        <v>24</v>
      </c>
    </row>
    <row r="15" spans="1:5" ht="12.75">
      <c r="A15" s="59">
        <f>HYPERLINK("http://www.congressweb.com/nrln/bills/detail/id/19660","S.2147: Pension Accountability Act ")</f>
        <v>0</v>
      </c>
      <c r="B15" s="60" t="s">
        <v>23</v>
      </c>
      <c r="C15" s="61" t="s">
        <v>0</v>
      </c>
      <c r="D15" s="62" t="s">
        <v>24</v>
      </c>
      <c r="E15" s="63" t="s">
        <v>24</v>
      </c>
    </row>
    <row r="16" spans="1:5" ht="12.75">
      <c r="A16" s="65">
        <f>HYPERLINK("http://www.congressweb.com/nrln/bills/detail/id/19456","S.2023: Prescription Drug Affordability Act of 2015")</f>
        <v>0</v>
      </c>
      <c r="B16" s="66" t="s">
        <v>23</v>
      </c>
      <c r="C16" s="67" t="s">
        <v>20</v>
      </c>
      <c r="D16" s="68" t="s">
        <v>24</v>
      </c>
      <c r="E16" s="69" t="s">
        <v>24</v>
      </c>
    </row>
    <row r="17" spans="1:5" ht="12.75">
      <c r="A17" s="71">
        <f>HYPERLINK("http://www.congressweb.com/nrln/bills/detail/id/19457","S.2019: Preserve Access to Affordable Generics Act")</f>
        <v>0</v>
      </c>
      <c r="B17" s="72" t="s">
        <v>23</v>
      </c>
      <c r="C17" s="73" t="s">
        <v>20</v>
      </c>
      <c r="D17" s="74" t="s">
        <v>24</v>
      </c>
      <c r="E17" s="75" t="s">
        <v>24</v>
      </c>
    </row>
    <row r="18" spans="1:5" ht="12.75">
      <c r="A18" s="77">
        <f>HYPERLINK("http://www.congressweb.com/nrln/bills/detail/id/19331","S.1926: Protecting Access to Lifesaving Screenings Act (PALS Act)")</f>
        <v>0</v>
      </c>
      <c r="B18" s="78" t="s">
        <v>23</v>
      </c>
      <c r="C18" s="79" t="s">
        <v>0</v>
      </c>
      <c r="D18" s="80" t="s">
        <v>24</v>
      </c>
      <c r="E18" s="81" t="s">
        <v>24</v>
      </c>
    </row>
    <row r="19" spans="1:5" ht="12.75">
      <c r="A19" s="83">
        <f>HYPERLINK("http://www.congressweb.com/nrln/bills/detail/id/19301","S.1884: Medicare Prescription Drug Savings and Choice Act of 2015")</f>
        <v>0</v>
      </c>
      <c r="B19" s="84" t="s">
        <v>23</v>
      </c>
      <c r="C19" s="85" t="s">
        <v>20</v>
      </c>
      <c r="D19" s="86" t="s">
        <v>24</v>
      </c>
      <c r="E19" s="87" t="s">
        <v>24</v>
      </c>
    </row>
    <row r="20" spans="1:5" ht="12.75">
      <c r="A20" s="89">
        <f>HYPERLINK("http://www.congressweb.com/nrln/bills/detail/id/19489","S.1790: Safe and Affordable Prescription Drugs Act of 2015")</f>
        <v>0</v>
      </c>
      <c r="B20" s="90" t="s">
        <v>23</v>
      </c>
      <c r="C20" s="91" t="s">
        <v>20</v>
      </c>
      <c r="D20" s="92" t="s">
        <v>24</v>
      </c>
      <c r="E20" s="93" t="s">
        <v>24</v>
      </c>
    </row>
    <row r="21" spans="1:5" ht="12.75">
      <c r="A21" s="95">
        <f>HYPERLINK("http://www.congressweb.com/nrln/bills/detail/id/18626","S.1631: Keep Our Pension Promises Act")</f>
        <v>0</v>
      </c>
      <c r="B21" s="96" t="s">
        <v>23</v>
      </c>
      <c r="C21" s="97" t="s">
        <v>0</v>
      </c>
      <c r="D21" s="98" t="s">
        <v>24</v>
      </c>
      <c r="E21" s="99" t="s">
        <v>24</v>
      </c>
    </row>
    <row r="22" spans="1:5" ht="12.75">
      <c r="A22" s="101">
        <f>HYPERLINK("http://www.congressweb.com/nrln/bills/detail/id/18545","S.1566: Cancer Drug Coverage Parity Act of 2015")</f>
        <v>0</v>
      </c>
      <c r="B22" s="102" t="s">
        <v>23</v>
      </c>
      <c r="C22" s="103" t="s">
        <v>0</v>
      </c>
      <c r="D22" s="104" t="s">
        <v>24</v>
      </c>
      <c r="E22" s="105" t="s">
        <v>24</v>
      </c>
    </row>
    <row r="23" spans="1:5" ht="12.75">
      <c r="A23" s="107">
        <f>HYPERLINK("http://www.congressweb.com/nrln/bills/detail/id/18434","S.1465: Furthering Access to Stroke Telemedicine Act (FAST Act)")</f>
        <v>0</v>
      </c>
      <c r="B23" s="108" t="s">
        <v>23</v>
      </c>
      <c r="C23" s="109" t="s">
        <v>0</v>
      </c>
      <c r="D23" s="110" t="s">
        <v>24</v>
      </c>
      <c r="E23" s="111" t="s">
        <v>24</v>
      </c>
    </row>
    <row r="24" spans="1:5" ht="12.75">
      <c r="A24" s="113">
        <f>HYPERLINK("http://www.congressweb.com/nrln/bills/detail/id/18432","S.1461: A bill to provide for the extension of the enforcement instruction on supervision requirements for outpatient therapeutic services in critical access and small rural hospitals through 2015. ")</f>
        <v>0</v>
      </c>
      <c r="B24" s="114" t="s">
        <v>23</v>
      </c>
      <c r="C24" s="115" t="s">
        <v>36</v>
      </c>
      <c r="D24" s="116" t="s">
        <v>24</v>
      </c>
      <c r="E24" s="117" t="s">
        <v>24</v>
      </c>
    </row>
    <row r="25" spans="1:5" ht="12.75">
      <c r="A25" s="119">
        <f>HYPERLINK("http://www.congressweb.com/nrln/bills/detail/id/18399","S.1362: A bill to amend title XI of the Social Security Act to clarify waiver authority regarding programs of all-inclusive care for the elderly (PACE programs). ")</f>
        <v>0</v>
      </c>
      <c r="B25" s="120" t="s">
        <v>23</v>
      </c>
      <c r="C25" s="121" t="s">
        <v>36</v>
      </c>
      <c r="D25" s="122" t="s">
        <v>24</v>
      </c>
      <c r="E25" s="123" t="s">
        <v>24</v>
      </c>
    </row>
    <row r="26" spans="1:5" ht="12.75">
      <c r="A26" s="125">
        <f>HYPERLINK("http://www.congressweb.com/nrln/bills/detail/id/20247","S.1345: Access to Quality Diabetes Education Act of 2015")</f>
        <v>0</v>
      </c>
      <c r="B26" s="126" t="s">
        <v>23</v>
      </c>
      <c r="C26" s="127" t="s">
        <v>0</v>
      </c>
      <c r="D26" s="130" t="s">
        <v>21</v>
      </c>
      <c r="E26" s="129" t="s">
        <v>24</v>
      </c>
    </row>
    <row r="27" spans="1:5" ht="12.75">
      <c r="A27" s="132">
        <f>HYPERLINK("http://www.congressweb.com/nrln/bills/detail/id/18292","S.1190: Ensuring Seniors Access to Local Pharmacies Act of 2015")</f>
        <v>0</v>
      </c>
      <c r="B27" s="133" t="s">
        <v>23</v>
      </c>
      <c r="C27" s="134" t="s">
        <v>0</v>
      </c>
      <c r="D27" s="137" t="s">
        <v>21</v>
      </c>
      <c r="E27" s="138" t="s">
        <v>21</v>
      </c>
    </row>
    <row r="28" spans="1:5" ht="12.75">
      <c r="A28" s="140">
        <f>HYPERLINK("http://www.congressweb.com/nrln/bills/detail/id/20146","S.1131: Medicare Diabetes Prevention Act of 2015")</f>
        <v>0</v>
      </c>
      <c r="B28" s="141" t="s">
        <v>23</v>
      </c>
      <c r="C28" s="142" t="s">
        <v>0</v>
      </c>
      <c r="D28" s="143" t="s">
        <v>24</v>
      </c>
      <c r="E28" s="144" t="s">
        <v>24</v>
      </c>
    </row>
    <row r="29" spans="1:5" ht="12.75">
      <c r="A29" s="146">
        <f>HYPERLINK("http://www.congressweb.com/nrln/bills/detail/id/18098","S.1013: Ensuring Access to Quality Complex Rehabilitation Technology Act of 2015")</f>
        <v>0</v>
      </c>
      <c r="B29" s="147" t="s">
        <v>23</v>
      </c>
      <c r="C29" s="148" t="s">
        <v>0</v>
      </c>
      <c r="D29" s="151" t="s">
        <v>21</v>
      </c>
      <c r="E29" s="150" t="s">
        <v>24</v>
      </c>
    </row>
    <row r="30" spans="1:5" ht="12.75">
      <c r="A30" s="153">
        <f>HYPERLINK("http://www.congressweb.com/nrln/bills/detail/id/18097","S.984: Steve Gleason Act of 2015")</f>
        <v>0</v>
      </c>
      <c r="B30" s="154" t="s">
        <v>23</v>
      </c>
      <c r="C30" s="155" t="s">
        <v>36</v>
      </c>
      <c r="D30" s="156" t="s">
        <v>24</v>
      </c>
      <c r="E30" s="157" t="s">
        <v>24</v>
      </c>
    </row>
    <row r="31" spans="1:5" ht="12.75">
      <c r="A31" s="159">
        <f>HYPERLINK("http://www.congressweb.com/nrln/bills/detail/id/18099","S.968: Huntington's Disease Parity Act")</f>
        <v>0</v>
      </c>
      <c r="B31" s="160" t="s">
        <v>23</v>
      </c>
      <c r="C31" s="161" t="s">
        <v>0</v>
      </c>
      <c r="D31" s="162" t="s">
        <v>24</v>
      </c>
      <c r="E31" s="163" t="s">
        <v>24</v>
      </c>
    </row>
    <row r="32" spans="1:5" ht="12.75">
      <c r="A32" s="165">
        <f>HYPERLINK("http://www.congressweb.com/nrln/bills/detail/id/18347","S.857: Health Outcomes, Planning, &amp; Education (HOPE) For Alzheimer's Act Of 2015")</f>
        <v>0</v>
      </c>
      <c r="B32" s="166" t="s">
        <v>23</v>
      </c>
      <c r="C32" s="167" t="s">
        <v>0</v>
      </c>
      <c r="D32" s="170" t="s">
        <v>21</v>
      </c>
      <c r="E32" s="171" t="s">
        <v>21</v>
      </c>
    </row>
    <row r="33" spans="1:5" ht="12.75">
      <c r="A33" s="173">
        <f>HYPERLINK("http://www.congressweb.com/nrln/bills/detail/id/17985","S.843: Improving Access to Medicare Coverage Act of 2015")</f>
        <v>0</v>
      </c>
      <c r="B33" s="174" t="s">
        <v>23</v>
      </c>
      <c r="C33" s="175" t="s">
        <v>0</v>
      </c>
      <c r="D33" s="178" t="s">
        <v>21</v>
      </c>
      <c r="E33" s="177" t="s">
        <v>24</v>
      </c>
    </row>
    <row r="34" spans="1:5" ht="12.75">
      <c r="A34" s="180">
        <f>HYPERLINK("http://www.congressweb.com/nrln/bills/detail/id/17923","S.804: Medicare CGM ACCess Act of 2015")</f>
        <v>0</v>
      </c>
      <c r="B34" s="181" t="s">
        <v>23</v>
      </c>
      <c r="C34" s="182" t="s">
        <v>0</v>
      </c>
      <c r="D34" s="185" t="s">
        <v>21</v>
      </c>
      <c r="E34" s="186" t="s">
        <v>21</v>
      </c>
    </row>
    <row r="35" spans="1:5" ht="12.75">
      <c r="A35" s="188">
        <f>HYPERLINK("http://www.congressweb.com/nrln/bills/detail/id/17905","S.776: Medication Therapy Management Empowerment Act of 2015")</f>
        <v>0</v>
      </c>
      <c r="B35" s="189" t="s">
        <v>23</v>
      </c>
      <c r="C35" s="190" t="s">
        <v>0</v>
      </c>
      <c r="D35" s="193" t="s">
        <v>21</v>
      </c>
      <c r="E35" s="192" t="s">
        <v>24</v>
      </c>
    </row>
    <row r="36" spans="1:5" ht="12.75">
      <c r="A36" s="195">
        <f>HYPERLINK("http://www.congressweb.com/nrln/bills/detail/id/17843","S.709: Restoring Access to Medication Act of 2015")</f>
        <v>0</v>
      </c>
      <c r="B36" s="196" t="s">
        <v>23</v>
      </c>
      <c r="C36" s="197" t="s">
        <v>0</v>
      </c>
      <c r="D36" s="200" t="s">
        <v>21</v>
      </c>
      <c r="E36" s="199" t="s">
        <v>24</v>
      </c>
    </row>
    <row r="37" spans="1:5" ht="12.75">
      <c r="A37" s="202">
        <f>HYPERLINK("http://www.congressweb.com/nrln/bills/detail/id/19148","S.704: Community Based Independence for Seniors Act")</f>
        <v>0</v>
      </c>
      <c r="B37" s="203" t="s">
        <v>23</v>
      </c>
      <c r="C37" s="204" t="s">
        <v>0</v>
      </c>
      <c r="D37" s="205" t="s">
        <v>24</v>
      </c>
      <c r="E37" s="206" t="s">
        <v>24</v>
      </c>
    </row>
    <row r="38" spans="1:5" ht="12.75">
      <c r="A38" s="208">
        <f>HYPERLINK("http://www.congressweb.com/nrln/bills/detail/id/17846","S.688: Establish Benificiary Equity in the Hospital Readmissions Program Act of 2015")</f>
        <v>0</v>
      </c>
      <c r="B38" s="209" t="s">
        <v>23</v>
      </c>
      <c r="C38" s="210" t="s">
        <v>0</v>
      </c>
      <c r="D38" s="213" t="s">
        <v>21</v>
      </c>
      <c r="E38" s="214" t="s">
        <v>21</v>
      </c>
    </row>
    <row r="39" spans="1:5" ht="12.75">
      <c r="A39" s="216">
        <f>HYPERLINK("http://www.congressweb.com/nrln/bills/detail/id/17796","S.648: Medicare Formulary Improvement Act of 2015")</f>
        <v>0</v>
      </c>
      <c r="B39" s="217" t="s">
        <v>23</v>
      </c>
      <c r="C39" s="218" t="s">
        <v>20</v>
      </c>
      <c r="D39" s="219" t="s">
        <v>24</v>
      </c>
      <c r="E39" s="220" t="s">
        <v>24</v>
      </c>
    </row>
    <row r="40" spans="1:5" ht="12.75">
      <c r="A40" s="222">
        <f>HYPERLINK("http://www.congressweb.com/nrln/bills/detail/id/18348","S.624: Removing Barriers to Colorectal Cancer Screening Act of 2015")</f>
        <v>0</v>
      </c>
      <c r="B40" s="223" t="s">
        <v>23</v>
      </c>
      <c r="C40" s="224" t="s">
        <v>0</v>
      </c>
      <c r="D40" s="225" t="s">
        <v>24</v>
      </c>
      <c r="E40" s="226" t="s">
        <v>24</v>
      </c>
    </row>
    <row r="41" spans="1:5" ht="12.75">
      <c r="A41" s="228">
        <f>HYPERLINK("http://www.congressweb.com/nrln/bills/detail/id/17753","S.607: Rural Community Hospital Demonstration Extension Act of 2015")</f>
        <v>0</v>
      </c>
      <c r="B41" s="229" t="s">
        <v>23</v>
      </c>
      <c r="C41" s="230" t="s">
        <v>0</v>
      </c>
      <c r="D41" s="231" t="s">
        <v>24</v>
      </c>
      <c r="E41" s="232" t="s">
        <v>24</v>
      </c>
    </row>
    <row r="42" spans="1:5" ht="12.75">
      <c r="A42" s="234">
        <f>HYPERLINK("http://www.congressweb.com/nrln/bills/detail/id/17760","S.578: Home Health Care Planning Improvement Act of 2015 ")</f>
        <v>0</v>
      </c>
      <c r="B42" s="235" t="s">
        <v>23</v>
      </c>
      <c r="C42" s="236" t="s">
        <v>0</v>
      </c>
      <c r="D42" s="239" t="s">
        <v>21</v>
      </c>
      <c r="E42" s="240" t="s">
        <v>21</v>
      </c>
    </row>
    <row r="43" spans="1:5" ht="12.75">
      <c r="A43" s="242">
        <f>HYPERLINK("http://www.congressweb.com/nrln/bills/detail/id/17761","S.539: Medicare Access to Rehabilitation Services Act of 2015")</f>
        <v>0</v>
      </c>
      <c r="B43" s="243" t="s">
        <v>23</v>
      </c>
      <c r="C43" s="244" t="s">
        <v>0</v>
      </c>
      <c r="D43" s="247" t="s">
        <v>21</v>
      </c>
      <c r="E43" s="246" t="s">
        <v>24</v>
      </c>
    </row>
    <row r="44" spans="1:5" ht="12.75">
      <c r="A44" s="249">
        <f>HYPERLINK("http://www.congressweb.com/nrln/bills/detail/id/17626","S.377: Medicare Ambulance Access, Fraud Prevention, and Reform Act of 2015")</f>
        <v>0</v>
      </c>
      <c r="B44" s="250" t="s">
        <v>23</v>
      </c>
      <c r="C44" s="251" t="s">
        <v>0</v>
      </c>
      <c r="D44" s="252" t="s">
        <v>24</v>
      </c>
      <c r="E44" s="253" t="s">
        <v>24</v>
      </c>
    </row>
    <row r="45" spans="1:5" ht="12.75">
      <c r="A45" s="255">
        <f>HYPERLINK("http://www.congressweb.com/nrln/bills/detail/id/17633","S.332: Rural Hospital Access Act of 2015 ")</f>
        <v>0</v>
      </c>
      <c r="B45" s="256" t="s">
        <v>23</v>
      </c>
      <c r="C45" s="257" t="s">
        <v>0</v>
      </c>
      <c r="D45" s="260" t="s">
        <v>21</v>
      </c>
      <c r="E45" s="259" t="s">
        <v>24</v>
      </c>
    </row>
    <row r="46" spans="1:5" ht="12.75">
      <c r="A46" s="262">
        <f>HYPERLINK("http://www.congressweb.com/nrln/bills/detail/id/17615","S.315: Hearing Aid Assistance Tax Credit Act of 2015")</f>
        <v>0</v>
      </c>
      <c r="B46" s="263" t="s">
        <v>23</v>
      </c>
      <c r="C46" s="264" t="s">
        <v>0</v>
      </c>
      <c r="D46" s="265" t="s">
        <v>24</v>
      </c>
      <c r="E46" s="266" t="s">
        <v>24</v>
      </c>
    </row>
    <row r="47" spans="1:5" ht="12.75">
      <c r="A47" s="268">
        <f>HYPERLINK("http://www.congressweb.com/nrln/bills/detail/id/17614","S.314: Pharmacy and Medically Underserved Areas Enhancement Act of 2015")</f>
        <v>0</v>
      </c>
      <c r="B47" s="269" t="s">
        <v>23</v>
      </c>
      <c r="C47" s="270" t="s">
        <v>0</v>
      </c>
      <c r="D47" s="273" t="s">
        <v>21</v>
      </c>
      <c r="E47" s="274" t="s">
        <v>21</v>
      </c>
    </row>
    <row r="48" spans="1:5" ht="12.75">
      <c r="A48" s="276">
        <f>HYPERLINK("http://www.congressweb.com/nrln/bills/detail/id/17549","S.275: Medicare Home Infusion Site of Care Act of 201")</f>
        <v>0</v>
      </c>
      <c r="B48" s="277" t="s">
        <v>23</v>
      </c>
      <c r="C48" s="278" t="s">
        <v>0</v>
      </c>
      <c r="D48" s="279" t="s">
        <v>24</v>
      </c>
      <c r="E48" s="280" t="s">
        <v>24</v>
      </c>
    </row>
    <row r="49" spans="1:5" ht="12.75">
      <c r="A49" s="282">
        <f>HYPERLINK("http://www.congressweb.com/nrln/bills/detail/id/17555","S.258: Critical Access Hospital Relief Act of 2015")</f>
        <v>0</v>
      </c>
      <c r="B49" s="283" t="s">
        <v>23</v>
      </c>
      <c r="C49" s="284" t="s">
        <v>0</v>
      </c>
      <c r="D49" s="287" t="s">
        <v>21</v>
      </c>
      <c r="E49" s="286" t="s">
        <v>24</v>
      </c>
    </row>
    <row r="50" spans="1:5" ht="12.75">
      <c r="A50" s="289">
        <f>HYPERLINK("http://www.congressweb.com/nrln/bills/detail/id/17448","S.192: Older Americans Act Reauthorization Act of 2015")</f>
        <v>0</v>
      </c>
      <c r="B50" s="290" t="s">
        <v>23</v>
      </c>
      <c r="C50" s="291" t="s">
        <v>36</v>
      </c>
      <c r="D50" s="292" t="s">
        <v>24</v>
      </c>
      <c r="E50" s="293" t="s">
        <v>24</v>
      </c>
    </row>
    <row r="51" spans="1:5" ht="12.75">
      <c r="A51" s="295">
        <f>HYPERLINK("http://www.congressweb.com/nrln/bills/detail/id/17328","S.148: Medicare DMPOS Competitive Bidding Improvement Act of 2015")</f>
        <v>0</v>
      </c>
      <c r="B51" s="296" t="s">
        <v>23</v>
      </c>
      <c r="C51" s="297" t="s">
        <v>0</v>
      </c>
      <c r="D51" s="298" t="s">
        <v>24</v>
      </c>
      <c r="E51" s="299" t="s">
        <v>24</v>
      </c>
    </row>
    <row r="52" spans="1:5" ht="12.75">
      <c r="A52" s="301">
        <f>HYPERLINK("http://www.congressweb.com/nrln/bills/detail/id/17309","S.131: Fair and Immediate Release of Generic Drugs Act of 2015")</f>
        <v>0</v>
      </c>
      <c r="B52" s="302" t="s">
        <v>23</v>
      </c>
      <c r="C52" s="303" t="s">
        <v>20</v>
      </c>
      <c r="D52" s="304" t="s">
        <v>24</v>
      </c>
      <c r="E52" s="305" t="s">
        <v>24</v>
      </c>
    </row>
    <row r="53" spans="1:5" ht="12.75">
      <c r="A53" s="307">
        <f>HYPERLINK("http://www.congressweb.com/nrln/bills/detail/id/18352","S.122: Safe and Affordable Drugs from Canada Act of 2015")</f>
        <v>0</v>
      </c>
      <c r="B53" s="308" t="s">
        <v>23</v>
      </c>
      <c r="C53" s="309" t="s">
        <v>20</v>
      </c>
      <c r="D53" s="310" t="s">
        <v>24</v>
      </c>
      <c r="E53" s="311" t="s">
        <v>24</v>
      </c>
    </row>
    <row r="54" spans="1:5" ht="12.75">
      <c r="A54" s="313">
        <f>HYPERLINK("http://www.congressweb.com/nrln/bills/detail/id/18353","S.31: Medicare Prescription Drug Price Negotiation Act of 2015")</f>
        <v>0</v>
      </c>
      <c r="B54" s="314" t="s">
        <v>23</v>
      </c>
      <c r="C54" s="315" t="s">
        <v>20</v>
      </c>
      <c r="D54" s="316" t="s">
        <v>24</v>
      </c>
      <c r="E54" s="317" t="s">
        <v>24</v>
      </c>
    </row>
    <row r="55" spans="1:5" ht="12.75">
      <c r="A55" s="318" t="s">
        <v>67</v>
      </c>
      <c r="B55" s="323" t="s">
        <v>68</v>
      </c>
      <c r="C55" s="320" t="s">
        <v>0</v>
      </c>
      <c r="D55" s="321" t="s">
        <v>0</v>
      </c>
      <c r="E55" s="322" t="s">
        <v>5</v>
      </c>
    </row>
    <row r="56" spans="1:5" ht="12.75">
      <c r="A56" s="325">
        <f>HYPERLINK("http://www.congressweb.com/nrln/votes/detail/id/4597","H.R. 2146: Defending Public Safety Employees' Retirement Act")</f>
        <v>0</v>
      </c>
      <c r="B56" s="326" t="s">
        <v>70</v>
      </c>
      <c r="C56" s="327" t="s">
        <v>36</v>
      </c>
      <c r="D56" s="330" t="s">
        <v>71</v>
      </c>
      <c r="E56" s="331" t="s">
        <v>72</v>
      </c>
    </row>
    <row r="57" spans="1:5" ht="12.75">
      <c r="A57" s="333">
        <f>HYPERLINK("http://www.congressweb.com/nrln/votes/detail/id/4600","H.R. 2: Medicare Access and CHIP Reauthorization Act of 2015")</f>
        <v>0</v>
      </c>
      <c r="B57" s="334" t="s">
        <v>5</v>
      </c>
      <c r="C57" s="335" t="s">
        <v>36</v>
      </c>
      <c r="D57" s="336" t="s">
        <v>71</v>
      </c>
      <c r="E57" s="337" t="s">
        <v>71</v>
      </c>
    </row>
    <row r="58" ht="12.75"/>
    <row r="59" spans="1:6" ht="30" customHeight="1">
      <c r="A59" s="340" t="s">
        <v>11</v>
      </c>
      <c r="B59" s="341" t="s">
        <v>12</v>
      </c>
      <c r="C59" s="342" t="s">
        <v>0</v>
      </c>
      <c r="D59" s="343" t="s">
        <v>5</v>
      </c>
      <c r="E59" s="344" t="s">
        <v>5</v>
      </c>
      <c r="F59" s="345" t="s">
        <v>5</v>
      </c>
    </row>
    <row r="60" spans="1:6" ht="12.75">
      <c r="A60" s="346" t="s">
        <v>74</v>
      </c>
      <c r="B60" s="347" t="s">
        <v>14</v>
      </c>
      <c r="C60" s="348" t="s">
        <v>15</v>
      </c>
      <c r="D60" s="349" t="s">
        <v>75</v>
      </c>
      <c r="E60" s="350" t="s">
        <v>76</v>
      </c>
      <c r="F60" s="351" t="s">
        <v>77</v>
      </c>
    </row>
    <row r="61" spans="1:6" ht="12.75">
      <c r="A61" s="353">
        <f>HYPERLINK("http://www.congressweb.com/nrln/bills/detail/id/20118","H.R.4642: Diabetic Eye Disease Prevention Act of 2016 ")</f>
        <v>0</v>
      </c>
      <c r="B61" s="354" t="s">
        <v>23</v>
      </c>
      <c r="C61" s="355" t="s">
        <v>0</v>
      </c>
      <c r="D61" s="356" t="s">
        <v>24</v>
      </c>
      <c r="E61" s="357" t="s">
        <v>24</v>
      </c>
      <c r="F61" s="358" t="s">
        <v>24</v>
      </c>
    </row>
    <row r="62" spans="1:6" ht="12.75">
      <c r="A62" s="360">
        <f>HYPERLINK("http://www.congressweb.com/nrln/bills/detail/id/19888","H.R.4294: Savers Act of 2016")</f>
        <v>0</v>
      </c>
      <c r="B62" s="361" t="s">
        <v>19</v>
      </c>
      <c r="C62" s="362" t="s">
        <v>20</v>
      </c>
      <c r="D62" s="366" t="s">
        <v>21</v>
      </c>
      <c r="E62" s="367" t="s">
        <v>21</v>
      </c>
      <c r="F62" s="368" t="s">
        <v>21</v>
      </c>
    </row>
    <row r="63" spans="1:6" ht="12.75">
      <c r="A63" s="370">
        <f>HYPERLINK("http://www.congressweb.com/nrln/bills/detail/id/19860","H.R.4207: MEDICARE FAIR DRUG PRICING ACT OF 2015")</f>
        <v>0</v>
      </c>
      <c r="B63" s="371" t="s">
        <v>23</v>
      </c>
      <c r="C63" s="372" t="s">
        <v>0</v>
      </c>
      <c r="D63" s="373" t="s">
        <v>24</v>
      </c>
      <c r="E63" s="374" t="s">
        <v>24</v>
      </c>
      <c r="F63" s="375" t="s">
        <v>24</v>
      </c>
    </row>
    <row r="64" spans="1:6" ht="12.75">
      <c r="A64" s="377">
        <f>HYPERLINK("http://www.congressweb.com/nrln/bills/detail/id/19775","H.R.4029: Pension Accountability Act  ")</f>
        <v>0</v>
      </c>
      <c r="B64" s="378" t="s">
        <v>23</v>
      </c>
      <c r="C64" s="379" t="s">
        <v>0</v>
      </c>
      <c r="D64" s="380" t="s">
        <v>24</v>
      </c>
      <c r="E64" s="381" t="s">
        <v>24</v>
      </c>
      <c r="F64" s="382" t="s">
        <v>24</v>
      </c>
    </row>
    <row r="65" spans="1:6" ht="12.75">
      <c r="A65" s="384">
        <f>HYPERLINK("http://www.congressweb.com/nrln/bills/detail/id/19666","H.R.3779: To restrict the inclusion of social security account numbers on documents sent by mail by the Federal Government, and for other purposes. ")</f>
        <v>0</v>
      </c>
      <c r="B65" s="385" t="s">
        <v>23</v>
      </c>
      <c r="C65" s="386" t="s">
        <v>0</v>
      </c>
      <c r="D65" s="387" t="s">
        <v>24</v>
      </c>
      <c r="E65" s="388" t="s">
        <v>24</v>
      </c>
      <c r="F65" s="389" t="s">
        <v>24</v>
      </c>
    </row>
    <row r="66" spans="1:6" ht="12.75">
      <c r="A66" s="391">
        <f>HYPERLINK("http://www.congressweb.com/nrln/bills/detail/id/19710","H.R.3696: Medicare Premium Fairness Act of 2015")</f>
        <v>0</v>
      </c>
      <c r="B66" s="392" t="s">
        <v>23</v>
      </c>
      <c r="C66" s="393" t="s">
        <v>0</v>
      </c>
      <c r="D66" s="394" t="s">
        <v>24</v>
      </c>
      <c r="E66" s="395" t="s">
        <v>24</v>
      </c>
      <c r="F66" s="396" t="s">
        <v>24</v>
      </c>
    </row>
    <row r="67" spans="1:6" ht="12.75">
      <c r="A67" s="398">
        <f>HYPERLINK("http://www.congressweb.com/nrln/bills/detail/id/19477","H.R.3513: Prescription Drug Affordability Act of 2015")</f>
        <v>0</v>
      </c>
      <c r="B67" s="399" t="s">
        <v>23</v>
      </c>
      <c r="C67" s="400" t="s">
        <v>20</v>
      </c>
      <c r="D67" s="401" t="s">
        <v>24</v>
      </c>
      <c r="E67" s="402" t="s">
        <v>24</v>
      </c>
      <c r="F67" s="403" t="s">
        <v>24</v>
      </c>
    </row>
    <row r="68" spans="1:6" ht="12.75">
      <c r="A68" s="405">
        <f>HYPERLINK("http://www.congressweb.com/nrln/bills/detail/id/19298","H.R.3339: Protecting Access to Lifesaving Screenings Act (PALS Act)")</f>
        <v>0</v>
      </c>
      <c r="B68" s="406" t="s">
        <v>86</v>
      </c>
      <c r="C68" s="407" t="s">
        <v>0</v>
      </c>
      <c r="D68" s="408" t="s">
        <v>24</v>
      </c>
      <c r="E68" s="409" t="s">
        <v>24</v>
      </c>
      <c r="F68" s="410" t="s">
        <v>24</v>
      </c>
    </row>
    <row r="69" spans="1:6" ht="12.75">
      <c r="A69" s="412">
        <f>HYPERLINK("http://www.congressweb.com/nrln/bills/detail/id/19306","H.R.3261: Medicare Prescription Drug Savings and Choice Act of 2015")</f>
        <v>0</v>
      </c>
      <c r="B69" s="413" t="s">
        <v>23</v>
      </c>
      <c r="C69" s="414" t="s">
        <v>20</v>
      </c>
      <c r="D69" s="415" t="s">
        <v>24</v>
      </c>
      <c r="E69" s="416" t="s">
        <v>24</v>
      </c>
      <c r="F69" s="417" t="s">
        <v>24</v>
      </c>
    </row>
    <row r="70" spans="1:6" ht="12.75">
      <c r="A70" s="419">
        <f>HYPERLINK("http://www.congressweb.com/nrln/bills/detail/id/19305","H.R.3243: To amend title XI of the Social Security Act to clarify waiver authority regarding programs of all-inclusive care for the elderly (PACE programs)")</f>
        <v>0</v>
      </c>
      <c r="B70" s="420" t="s">
        <v>23</v>
      </c>
      <c r="C70" s="421" t="s">
        <v>0</v>
      </c>
      <c r="D70" s="422" t="s">
        <v>24</v>
      </c>
      <c r="E70" s="423" t="s">
        <v>24</v>
      </c>
      <c r="F70" s="424" t="s">
        <v>24</v>
      </c>
    </row>
    <row r="71" spans="1:6" ht="12.75">
      <c r="A71" s="426">
        <f>HYPERLINK("http://www.congressweb.com/nrln/bills/detail/id/19243","H.R.3061: Medicare Prescription Drug Price Negotiation Act of 2015")</f>
        <v>0</v>
      </c>
      <c r="B71" s="427" t="s">
        <v>23</v>
      </c>
      <c r="C71" s="428" t="s">
        <v>20</v>
      </c>
      <c r="D71" s="429" t="s">
        <v>24</v>
      </c>
      <c r="E71" s="430" t="s">
        <v>24</v>
      </c>
      <c r="F71" s="431" t="s">
        <v>24</v>
      </c>
    </row>
    <row r="72" spans="1:6" ht="12.75">
      <c r="A72" s="433">
        <f>HYPERLINK("http://www.congressweb.com/nrln/bills/detail/id/19165","H.R.2878: To provide for the extension of the enforcement instruction on supervision requirements for outpatient therapeutic services in critical access and small rural hospitals through 2015")</f>
        <v>0</v>
      </c>
      <c r="B72" s="434" t="s">
        <v>23</v>
      </c>
      <c r="C72" s="435" t="s">
        <v>0</v>
      </c>
      <c r="D72" s="436" t="s">
        <v>24</v>
      </c>
      <c r="E72" s="437" t="s">
        <v>24</v>
      </c>
      <c r="F72" s="438" t="s">
        <v>24</v>
      </c>
    </row>
    <row r="73" spans="1:6" ht="12.75">
      <c r="A73" s="440">
        <f>HYPERLINK("http://www.congressweb.com/nrln/bills/detail/id/18624","H.R.2844:  Keep Our Pension Promises Act")</f>
        <v>0</v>
      </c>
      <c r="B73" s="441" t="s">
        <v>23</v>
      </c>
      <c r="C73" s="442" t="s">
        <v>0</v>
      </c>
      <c r="D73" s="443" t="s">
        <v>24</v>
      </c>
      <c r="E73" s="444" t="s">
        <v>24</v>
      </c>
      <c r="F73" s="445" t="s">
        <v>24</v>
      </c>
    </row>
    <row r="74" spans="1:6" ht="12.75">
      <c r="A74" s="447">
        <f>HYPERLINK("http://www.congressweb.com/nrln/bills/detail/id/18629","H.R.2799: Furthering Access to Stroke Telemedicine Act (FAST Act)  ")</f>
        <v>0</v>
      </c>
      <c r="B74" s="448" t="s">
        <v>23</v>
      </c>
      <c r="C74" s="449" t="s">
        <v>0</v>
      </c>
      <c r="D74" s="453" t="s">
        <v>21</v>
      </c>
      <c r="E74" s="454" t="s">
        <v>21</v>
      </c>
      <c r="F74" s="455" t="s">
        <v>21</v>
      </c>
    </row>
    <row r="75" spans="1:6" ht="12.75">
      <c r="A75" s="457">
        <f>HYPERLINK("http://www.congressweb.com/nrln/bills/detail/id/18544","H.R.2739: Cancer Drug Coverage Parity Act of 2015")</f>
        <v>0</v>
      </c>
      <c r="B75" s="458" t="s">
        <v>23</v>
      </c>
      <c r="C75" s="459" t="s">
        <v>0</v>
      </c>
      <c r="D75" s="463" t="s">
        <v>21</v>
      </c>
      <c r="E75" s="461" t="s">
        <v>24</v>
      </c>
      <c r="F75" s="462" t="s">
        <v>24</v>
      </c>
    </row>
    <row r="76" spans="1:6" ht="12.75">
      <c r="A76" s="465">
        <f>HYPERLINK("http://www.congressweb.com/nrln/bills/detail/id/19232","H.R.2704: Community Based Independence for Seniors Act of 2015")</f>
        <v>0</v>
      </c>
      <c r="B76" s="466" t="s">
        <v>23</v>
      </c>
      <c r="C76" s="467" t="s">
        <v>0</v>
      </c>
      <c r="D76" s="468" t="s">
        <v>24</v>
      </c>
      <c r="E76" s="469" t="s">
        <v>24</v>
      </c>
      <c r="F76" s="470" t="s">
        <v>24</v>
      </c>
    </row>
    <row r="77" spans="1:6" ht="12.75">
      <c r="A77" s="472">
        <f>HYPERLINK("http://www.congressweb.com/nrln/bills/detail/id/18495","H.R.2623:  Personal Drug Importation Fairness Act of 2015")</f>
        <v>0</v>
      </c>
      <c r="B77" s="473" t="s">
        <v>23</v>
      </c>
      <c r="C77" s="474" t="s">
        <v>20</v>
      </c>
      <c r="D77" s="475" t="s">
        <v>24</v>
      </c>
      <c r="E77" s="476" t="s">
        <v>24</v>
      </c>
      <c r="F77" s="477" t="s">
        <v>24</v>
      </c>
    </row>
    <row r="78" spans="1:6" ht="12.75">
      <c r="A78" s="479">
        <f>HYPERLINK("http://www.congressweb.com/nrln/bills/detail/id/18351","H.R.2228: Safe and Affordable Drugs From Canada Act of 2015")</f>
        <v>0</v>
      </c>
      <c r="B78" s="480" t="s">
        <v>23</v>
      </c>
      <c r="C78" s="481" t="s">
        <v>20</v>
      </c>
      <c r="D78" s="482" t="s">
        <v>24</v>
      </c>
      <c r="E78" s="483" t="s">
        <v>24</v>
      </c>
      <c r="F78" s="484" t="s">
        <v>24</v>
      </c>
    </row>
    <row r="79" spans="1:6" ht="12.75">
      <c r="A79" s="486">
        <f>HYPERLINK("http://www.congressweb.com/nrln/bills/detail/id/18179","H.R.2102: Medicare Diabetes Prevention Act of 2015 ")</f>
        <v>0</v>
      </c>
      <c r="B79" s="487" t="s">
        <v>23</v>
      </c>
      <c r="C79" s="488" t="s">
        <v>0</v>
      </c>
      <c r="D79" s="489" t="s">
        <v>24</v>
      </c>
      <c r="E79" s="490" t="s">
        <v>24</v>
      </c>
      <c r="F79" s="491" t="s">
        <v>24</v>
      </c>
    </row>
    <row r="80" spans="1:6" ht="12.75">
      <c r="A80" s="493">
        <f>HYPERLINK("http://www.congressweb.com/nrln/bills/detail/id/20636","H.R.1882: Hearing Aid Assistance Tax Credit Act of 2015")</f>
        <v>0</v>
      </c>
      <c r="B80" s="494" t="s">
        <v>23</v>
      </c>
      <c r="C80" s="495" t="s">
        <v>0</v>
      </c>
      <c r="D80" s="499" t="s">
        <v>21</v>
      </c>
      <c r="E80" s="500" t="s">
        <v>21</v>
      </c>
      <c r="F80" s="498" t="s">
        <v>24</v>
      </c>
    </row>
    <row r="81" spans="1:6" ht="12.75">
      <c r="A81" s="502">
        <f>HYPERLINK("http://www.congressweb.com/nrln/bills/detail/id/17971","H.R.1726:  Access to Quality Diabetes Education Act of 2015")</f>
        <v>0</v>
      </c>
      <c r="B81" s="503" t="s">
        <v>23</v>
      </c>
      <c r="C81" s="504" t="s">
        <v>0</v>
      </c>
      <c r="D81" s="505" t="s">
        <v>24</v>
      </c>
      <c r="E81" s="506" t="s">
        <v>24</v>
      </c>
      <c r="F81" s="507" t="s">
        <v>24</v>
      </c>
    </row>
    <row r="82" spans="1:6" ht="12.75">
      <c r="A82" s="509">
        <f>HYPERLINK("http://www.congressweb.com/nrln/bills/detail/id/17973","H.R.1686:  Preventing Diabetes in Medicare Act of 2015 ")</f>
        <v>0</v>
      </c>
      <c r="B82" s="510" t="s">
        <v>23</v>
      </c>
      <c r="C82" s="511" t="s">
        <v>0</v>
      </c>
      <c r="D82" s="512" t="s">
        <v>24</v>
      </c>
      <c r="E82" s="513" t="s">
        <v>24</v>
      </c>
      <c r="F82" s="514" t="s">
        <v>24</v>
      </c>
    </row>
    <row r="83" spans="1:6" ht="12.75">
      <c r="A83" s="516">
        <f>HYPERLINK("http://www.congressweb.com/nrln/bills/detail/id/17979","H.R.1608: Lymphedema Treatment Act")</f>
        <v>0</v>
      </c>
      <c r="B83" s="517" t="s">
        <v>23</v>
      </c>
      <c r="C83" s="518" t="s">
        <v>0</v>
      </c>
      <c r="D83" s="522" t="s">
        <v>21</v>
      </c>
      <c r="E83" s="520" t="s">
        <v>24</v>
      </c>
      <c r="F83" s="521" t="s">
        <v>24</v>
      </c>
    </row>
    <row r="84" spans="1:6" ht="12.75">
      <c r="A84" s="524">
        <f>HYPERLINK("http://www.congressweb.com/nrln/bills/detail/id/17981","H.R.1600: Patients' Access to Treatments Act of 2015")</f>
        <v>0</v>
      </c>
      <c r="B84" s="525" t="s">
        <v>23</v>
      </c>
      <c r="C84" s="526" t="s">
        <v>0</v>
      </c>
      <c r="D84" s="530" t="s">
        <v>21</v>
      </c>
      <c r="E84" s="528" t="s">
        <v>24</v>
      </c>
      <c r="F84" s="529" t="s">
        <v>24</v>
      </c>
    </row>
    <row r="85" spans="1:6" ht="12.75">
      <c r="A85" s="532">
        <f>HYPERLINK("http://www.congressweb.com/nrln/bills/detail/id/17983","H.R.1571:  Improving Access to Medicare Coverage Act of 2015")</f>
        <v>0</v>
      </c>
      <c r="B85" s="533" t="s">
        <v>23</v>
      </c>
      <c r="C85" s="534" t="s">
        <v>0</v>
      </c>
      <c r="D85" s="535" t="s">
        <v>24</v>
      </c>
      <c r="E85" s="536" t="s">
        <v>24</v>
      </c>
      <c r="F85" s="537" t="s">
        <v>24</v>
      </c>
    </row>
    <row r="86" spans="1:6" ht="12.75">
      <c r="A86" s="539">
        <f>HYPERLINK("http://www.congressweb.com/nrln/bills/detail/id/17986","H.R.1559: Health Outcomes, Planning, &amp; Education (HOPE) For Alzheimer's Act Of 2015")</f>
        <v>0</v>
      </c>
      <c r="B86" s="540" t="s">
        <v>23</v>
      </c>
      <c r="C86" s="541" t="s">
        <v>0</v>
      </c>
      <c r="D86" s="545" t="s">
        <v>21</v>
      </c>
      <c r="E86" s="546" t="s">
        <v>21</v>
      </c>
      <c r="F86" s="547" t="s">
        <v>21</v>
      </c>
    </row>
    <row r="87" spans="1:6" ht="12.75">
      <c r="A87" s="549">
        <f>HYPERLINK("http://www.congressweb.com/nrln/bills/detail/id/17918","H.R.1516: Ensuring Access to Quality Complex Rehabilitation Technology Act of 2015")</f>
        <v>0</v>
      </c>
      <c r="B87" s="550" t="s">
        <v>23</v>
      </c>
      <c r="C87" s="551" t="s">
        <v>0</v>
      </c>
      <c r="D87" s="555" t="s">
        <v>21</v>
      </c>
      <c r="E87" s="553" t="s">
        <v>24</v>
      </c>
      <c r="F87" s="554" t="s">
        <v>24</v>
      </c>
    </row>
    <row r="88" spans="1:6" ht="12.75">
      <c r="A88" s="557">
        <f>HYPERLINK("http://www.congressweb.com/nrln/bills/detail/id/17903","H.R.1453: Ambulatory Surgery Center Quality and Access Act of 2015")</f>
        <v>0</v>
      </c>
      <c r="B88" s="558" t="s">
        <v>23</v>
      </c>
      <c r="C88" s="559" t="s">
        <v>0</v>
      </c>
      <c r="D88" s="560" t="s">
        <v>24</v>
      </c>
      <c r="E88" s="561" t="s">
        <v>24</v>
      </c>
      <c r="F88" s="562" t="s">
        <v>24</v>
      </c>
    </row>
    <row r="89" spans="1:6" ht="12.75">
      <c r="A89" s="564">
        <f>HYPERLINK("http://www.congressweb.com/nrln/bills/detail/id/17904","H.R.1427: Medicare CGM ACCess Act of 2015")</f>
        <v>0</v>
      </c>
      <c r="B89" s="565" t="s">
        <v>23</v>
      </c>
      <c r="C89" s="566" t="s">
        <v>0</v>
      </c>
      <c r="D89" s="570" t="s">
        <v>21</v>
      </c>
      <c r="E89" s="571" t="s">
        <v>21</v>
      </c>
      <c r="F89" s="569" t="s">
        <v>24</v>
      </c>
    </row>
    <row r="90" spans="1:6" ht="12.75">
      <c r="A90" s="573">
        <f>HYPERLINK("http://www.congressweb.com/nrln/bills/detail/id/17845","H.R.1343: Establish Benificiary Equity in the Hospital Readmissions Program Act of 2015")</f>
        <v>0</v>
      </c>
      <c r="B90" s="574" t="s">
        <v>23</v>
      </c>
      <c r="C90" s="575" t="s">
        <v>0</v>
      </c>
      <c r="D90" s="579" t="s">
        <v>21</v>
      </c>
      <c r="E90" s="580" t="s">
        <v>21</v>
      </c>
      <c r="F90" s="578" t="s">
        <v>24</v>
      </c>
    </row>
    <row r="91" spans="1:6" ht="12.75">
      <c r="A91" s="582">
        <f>HYPERLINK("http://www.congressweb.com/nrln/bills/detail/id/17849","H.R.1342: Home Health Care Planning Improvement Act of 2015")</f>
        <v>0</v>
      </c>
      <c r="B91" s="583" t="s">
        <v>23</v>
      </c>
      <c r="C91" s="584" t="s">
        <v>0</v>
      </c>
      <c r="D91" s="588" t="s">
        <v>21</v>
      </c>
      <c r="E91" s="586" t="s">
        <v>24</v>
      </c>
      <c r="F91" s="587" t="s">
        <v>24</v>
      </c>
    </row>
    <row r="92" spans="1:6" ht="12.75">
      <c r="A92" s="590">
        <f>HYPERLINK("http://www.congressweb.com/nrln/bills/detail/id/17795","H.R.1270: Restoring Access to Medication Act of 2015 ")</f>
        <v>0</v>
      </c>
      <c r="B92" s="591" t="s">
        <v>23</v>
      </c>
      <c r="C92" s="592" t="s">
        <v>0</v>
      </c>
      <c r="D92" s="596" t="s">
        <v>21</v>
      </c>
      <c r="E92" s="594" t="s">
        <v>24</v>
      </c>
      <c r="F92" s="595" t="s">
        <v>24</v>
      </c>
    </row>
    <row r="93" spans="1:6" ht="12.75">
      <c r="A93" s="598">
        <f>HYPERLINK("http://www.congressweb.com/nrln/bills/detail/id/17802","H.R.1220: Removing Barriers to Colorectal Cancer Screening Act of 2015")</f>
        <v>0</v>
      </c>
      <c r="B93" s="599" t="s">
        <v>23</v>
      </c>
      <c r="C93" s="600" t="s">
        <v>0</v>
      </c>
      <c r="D93" s="604" t="s">
        <v>21</v>
      </c>
      <c r="E93" s="605" t="s">
        <v>21</v>
      </c>
      <c r="F93" s="606" t="s">
        <v>21</v>
      </c>
    </row>
    <row r="94" spans="1:6" ht="12.75">
      <c r="A94" s="608">
        <f>HYPERLINK("http://www.congressweb.com/nrln/bills/detail/id/17677","H.R.975: Health Freedom for Seniors Act of 2015")</f>
        <v>0</v>
      </c>
      <c r="B94" s="609" t="s">
        <v>23</v>
      </c>
      <c r="C94" s="610" t="s">
        <v>0</v>
      </c>
      <c r="D94" s="611" t="s">
        <v>24</v>
      </c>
      <c r="E94" s="612" t="s">
        <v>24</v>
      </c>
      <c r="F94" s="613" t="s">
        <v>24</v>
      </c>
    </row>
    <row r="95" spans="1:6" ht="12.75">
      <c r="A95" s="615">
        <f>HYPERLINK("http://www.congressweb.com/nrln/bills/detail/id/20074","H.R.842: Huntington's Disease Parity Act")</f>
        <v>0</v>
      </c>
      <c r="B95" s="616" t="s">
        <v>23</v>
      </c>
      <c r="C95" s="617" t="s">
        <v>0</v>
      </c>
      <c r="D95" s="621" t="s">
        <v>21</v>
      </c>
      <c r="E95" s="619" t="s">
        <v>24</v>
      </c>
      <c r="F95" s="622" t="s">
        <v>21</v>
      </c>
    </row>
    <row r="96" spans="1:6" ht="12.75">
      <c r="A96" s="624">
        <f>HYPERLINK("http://www.congressweb.com/nrln/bills/detail/id/17621","H.R.793: Ensuring Seniors Access to Local Pharmacies Act of 2015")</f>
        <v>0</v>
      </c>
      <c r="B96" s="625" t="s">
        <v>23</v>
      </c>
      <c r="C96" s="626" t="s">
        <v>0</v>
      </c>
      <c r="D96" s="630" t="s">
        <v>21</v>
      </c>
      <c r="E96" s="628" t="s">
        <v>24</v>
      </c>
      <c r="F96" s="631" t="s">
        <v>21</v>
      </c>
    </row>
    <row r="97" spans="1:6" ht="12.75">
      <c r="A97" s="633">
        <f>HYPERLINK("http://www.congressweb.com/nrln/bills/detail/id/17623","H.R.775: Medicare Access to Rehabilitation Services Act of 2015")</f>
        <v>0</v>
      </c>
      <c r="B97" s="634" t="s">
        <v>23</v>
      </c>
      <c r="C97" s="635" t="s">
        <v>0</v>
      </c>
      <c r="D97" s="639" t="s">
        <v>21</v>
      </c>
      <c r="E97" s="637" t="s">
        <v>24</v>
      </c>
      <c r="F97" s="638" t="s">
        <v>24</v>
      </c>
    </row>
    <row r="98" spans="1:6" ht="12.75">
      <c r="A98" s="641">
        <f>HYPERLINK("http://www.congressweb.com/nrln/bills/detail/id/17622","H.R.771: Protecting Access to Diabetes Supplies Act of 2015")</f>
        <v>0</v>
      </c>
      <c r="B98" s="642" t="s">
        <v>23</v>
      </c>
      <c r="C98" s="643" t="s">
        <v>0</v>
      </c>
      <c r="D98" s="644" t="s">
        <v>24</v>
      </c>
      <c r="E98" s="645" t="s">
        <v>24</v>
      </c>
      <c r="F98" s="646" t="s">
        <v>24</v>
      </c>
    </row>
    <row r="99" spans="1:6" ht="12.75">
      <c r="A99" s="648">
        <f>HYPERLINK("http://www.congressweb.com/nrln/bills/detail/id/17627","H.R.745: Medicare Ambulance Access, Fraud Prevention, and Reform Act of 2015")</f>
        <v>0</v>
      </c>
      <c r="B99" s="649" t="s">
        <v>23</v>
      </c>
      <c r="C99" s="650" t="s">
        <v>0</v>
      </c>
      <c r="D99" s="651" t="s">
        <v>24</v>
      </c>
      <c r="E99" s="652" t="s">
        <v>24</v>
      </c>
      <c r="F99" s="653" t="s">
        <v>24</v>
      </c>
    </row>
    <row r="100" spans="1:6" ht="12.75">
      <c r="A100" s="655">
        <f>HYPERLINK("http://www.congressweb.com/nrln/bills/detail/id/17628","H.R.729: Medicare Demonstration of Coverage for Low Vision Devices Act of 2015")</f>
        <v>0</v>
      </c>
      <c r="B100" s="656" t="s">
        <v>23</v>
      </c>
      <c r="C100" s="657" t="s">
        <v>0</v>
      </c>
      <c r="D100" s="658" t="s">
        <v>24</v>
      </c>
      <c r="E100" s="659" t="s">
        <v>24</v>
      </c>
      <c r="F100" s="660" t="s">
        <v>24</v>
      </c>
    </row>
    <row r="101" spans="1:6" ht="12.75">
      <c r="A101" s="662">
        <f>HYPERLINK("http://www.congressweb.com/nrln/bills/detail/id/17630","H.R.672: Rural Community Hospital Demonstration Extension Act of 2015")</f>
        <v>0</v>
      </c>
      <c r="B101" s="663" t="s">
        <v>23</v>
      </c>
      <c r="C101" s="664" t="s">
        <v>0</v>
      </c>
      <c r="D101" s="665" t="s">
        <v>24</v>
      </c>
      <c r="E101" s="666" t="s">
        <v>24</v>
      </c>
      <c r="F101" s="667" t="s">
        <v>24</v>
      </c>
    </row>
    <row r="102" spans="1:6" ht="12.75">
      <c r="A102" s="669">
        <f>HYPERLINK("http://www.congressweb.com/nrln/bills/detail/id/17632","H.R.663: Rural Hospital Access Act of 2015")</f>
        <v>0</v>
      </c>
      <c r="B102" s="670" t="s">
        <v>23</v>
      </c>
      <c r="C102" s="671" t="s">
        <v>0</v>
      </c>
      <c r="D102" s="672" t="s">
        <v>24</v>
      </c>
      <c r="E102" s="675" t="s">
        <v>21</v>
      </c>
      <c r="F102" s="674" t="s">
        <v>24</v>
      </c>
    </row>
    <row r="103" spans="1:6" ht="12.75">
      <c r="A103" s="677">
        <f>HYPERLINK("http://www.congressweb.com/nrln/bills/detail/id/17612","H.R.628: Steve Gleason Act of 2015")</f>
        <v>0</v>
      </c>
      <c r="B103" s="678" t="s">
        <v>23</v>
      </c>
      <c r="C103" s="679" t="s">
        <v>0</v>
      </c>
      <c r="D103" s="680" t="s">
        <v>24</v>
      </c>
      <c r="E103" s="681" t="s">
        <v>24</v>
      </c>
      <c r="F103" s="682" t="s">
        <v>24</v>
      </c>
    </row>
    <row r="104" spans="1:6" ht="12.75">
      <c r="A104" s="684">
        <f>HYPERLINK("http://www.congressweb.com/nrln/bills/detail/id/17553","H.R.605: Medicare Home Infusion Site of Care Act of 2015")</f>
        <v>0</v>
      </c>
      <c r="B104" s="685" t="s">
        <v>23</v>
      </c>
      <c r="C104" s="686" t="s">
        <v>0</v>
      </c>
      <c r="D104" s="690" t="s">
        <v>21</v>
      </c>
      <c r="E104" s="688" t="s">
        <v>24</v>
      </c>
      <c r="F104" s="689" t="s">
        <v>24</v>
      </c>
    </row>
    <row r="105" spans="1:6" ht="12.75">
      <c r="A105" s="692">
        <f>HYPERLINK("http://www.congressweb.com/nrln/bills/detail/id/17550","H.R.592: Pharmacy and Medically Underserved Areas Enhancement Act of 2015")</f>
        <v>0</v>
      </c>
      <c r="B105" s="693" t="s">
        <v>23</v>
      </c>
      <c r="C105" s="694" t="s">
        <v>0</v>
      </c>
      <c r="D105" s="695" t="s">
        <v>24</v>
      </c>
      <c r="E105" s="698" t="s">
        <v>21</v>
      </c>
      <c r="F105" s="699" t="s">
        <v>21</v>
      </c>
    </row>
    <row r="106" spans="1:6" ht="12.75">
      <c r="A106" s="701">
        <f>HYPERLINK("http://www.congressweb.com/nrln/bills/detail/id/17461","H.R.494: Competitive Health Insurance Reform Act of 2015")</f>
        <v>0</v>
      </c>
      <c r="B106" s="702" t="s">
        <v>23</v>
      </c>
      <c r="C106" s="703" t="s">
        <v>0</v>
      </c>
      <c r="D106" s="704" t="s">
        <v>24</v>
      </c>
      <c r="E106" s="705" t="s">
        <v>24</v>
      </c>
      <c r="F106" s="706" t="s">
        <v>24</v>
      </c>
    </row>
    <row r="107" spans="1:6" ht="12.75">
      <c r="A107" s="708">
        <f>HYPERLINK("http://www.congressweb.com/nrln/bills/detail/id/18350","H.R.290: Creating Access to Rehabilitation for Every Senior (CARES) Act of 2015")</f>
        <v>0</v>
      </c>
      <c r="B107" s="709" t="s">
        <v>23</v>
      </c>
      <c r="C107" s="710" t="s">
        <v>0</v>
      </c>
      <c r="D107" s="711" t="s">
        <v>24</v>
      </c>
      <c r="E107" s="712" t="s">
        <v>24</v>
      </c>
      <c r="F107" s="713" t="s">
        <v>24</v>
      </c>
    </row>
    <row r="108" spans="1:6" ht="12.75">
      <c r="A108" s="715">
        <f>HYPERLINK("http://www.congressweb.com/nrln/bills/detail/id/17329","H.R.284: Medicare DMPOS Competitive Bidding Improvement Act of 2015")</f>
        <v>0</v>
      </c>
      <c r="B108" s="716" t="s">
        <v>23</v>
      </c>
      <c r="C108" s="717" t="s">
        <v>0</v>
      </c>
      <c r="D108" s="718" t="s">
        <v>24</v>
      </c>
      <c r="E108" s="719" t="s">
        <v>24</v>
      </c>
      <c r="F108" s="720" t="s">
        <v>24</v>
      </c>
    </row>
    <row r="109" spans="1:6" ht="12.75">
      <c r="A109" s="722">
        <f>HYPERLINK("http://www.congressweb.com/nrln/bills/detail/id/18349","H.R.169: Critical Access Hospital Relief Act of 2015")</f>
        <v>0</v>
      </c>
      <c r="B109" s="723" t="s">
        <v>23</v>
      </c>
      <c r="C109" s="724" t="s">
        <v>0</v>
      </c>
      <c r="D109" s="728" t="s">
        <v>21</v>
      </c>
      <c r="E109" s="726" t="s">
        <v>24</v>
      </c>
      <c r="F109" s="729" t="s">
        <v>21</v>
      </c>
    </row>
    <row r="110" spans="1:6" ht="12.75">
      <c r="A110" s="731" t="s">
        <v>128</v>
      </c>
      <c r="B110" s="732" t="s">
        <v>68</v>
      </c>
      <c r="C110" s="733" t="s">
        <v>0</v>
      </c>
      <c r="D110" s="734" t="s">
        <v>5</v>
      </c>
      <c r="E110" s="735" t="s">
        <v>5</v>
      </c>
      <c r="F110" s="736" t="s">
        <v>5</v>
      </c>
    </row>
    <row r="111" spans="1:6" ht="12.75">
      <c r="A111" s="738">
        <f>HYPERLINK("http://www.congressweb.com/nrln/votes/detail/id/4598","H R 2146: Defending Public Safety Employees' Retirement Act")</f>
        <v>0</v>
      </c>
      <c r="B111" s="739" t="s">
        <v>70</v>
      </c>
      <c r="C111" s="740" t="s">
        <v>36</v>
      </c>
      <c r="D111" s="744" t="s">
        <v>72</v>
      </c>
      <c r="E111" s="745" t="s">
        <v>72</v>
      </c>
      <c r="F111" s="746" t="s">
        <v>72</v>
      </c>
    </row>
    <row r="112" spans="1:6" ht="12.75">
      <c r="A112" s="748">
        <f>HYPERLINK("http://www.congressweb.com/nrln/votes/detail/id/4486","H R 2: Medicare Access and CHIP Reauthorization Act of 2015 ")</f>
        <v>0</v>
      </c>
      <c r="B112" s="749" t="s">
        <v>5</v>
      </c>
      <c r="C112" s="750" t="s">
        <v>36</v>
      </c>
      <c r="D112" s="751" t="s">
        <v>71</v>
      </c>
      <c r="E112" s="752" t="s">
        <v>71</v>
      </c>
      <c r="F112" s="753" t="s">
        <v>71</v>
      </c>
    </row>
  </sheetData>
  <mergeCells count="10">
    <mergeCell ref="B2:J2"/>
    <mergeCell ref="A3:L3"/>
    <mergeCell ref="A4:L4"/>
    <mergeCell ref="A5:L5"/>
    <mergeCell ref="A6:L6"/>
    <mergeCell ref="A7:L7"/>
    <mergeCell ref="A8:L8"/>
    <mergeCell ref="A9:L9"/>
    <mergeCell ref="B10:C10"/>
    <mergeCell ref="B59:C59"/>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