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heet1" sheetId="1" r:id="rId1"/>
  </sheets>
  <definedNames/>
  <calcPr fullCalcOnLoad="1"/>
</workbook>
</file>

<file path=xl/sharedStrings.xml><?xml version="1.0" encoding="utf-8"?>
<sst xmlns="http://schemas.openxmlformats.org/spreadsheetml/2006/main" count="1087" uniqueCount="143">
  <si>
    <t/>
  </si>
  <si>
    <t>NRLN Report  - NJ 115th Congress Legislative Bill Report Card</t>
  </si>
  <si>
    <t>The bills on this Report Card are supported or opposed by the National Retiree Legislative Network in the 115th Congress. The bills correspond to the NRLN Legislative Agenda which focuses on the protection of retirees. (Available at www.nrln.org.)</t>
  </si>
  <si>
    <t>The Report Card was developed to track the position of Congressional members on these important bills.  Those who sponsor or co-sponsor a bill demonstrate their understanding of the issues facing retirees. It is hoped that those who do not currently endorse a bill will vote favorably for it in the future.</t>
  </si>
  <si>
    <t xml:space="preserve"> </t>
  </si>
  <si>
    <t xml:space="preserve">  </t>
  </si>
  <si>
    <t>The NRLN strives to work on issues that affect all retirees.  NRLN Grassroots Advocates seek to build relationships with elected federal governmental officials to discuss problems and solutions.  NRLN Grassroots Advocates regularly contact the Senators and Representatives to gain their understanding and support for or opposition to these bills.  They also recommend new legislation to protect retirees.  The NRLN has issued white papers on the topics of critical importance.  (Available at www.nrln.org)</t>
  </si>
  <si>
    <t>The legend for the codes in the Comment column are: AA - Action Alert Issued; BP - Bill Passed; BP In Bill # - Bill Passed in Bill #; BP Law - Bill Passed by House, Senate, President Signed into Law; Vetoed - Bill Passed by House, Senate, Vetoed by President; VO - Veto Overridden to become Law.</t>
  </si>
  <si>
    <t>Note: The following Bills have not been listed  below  as they are considered low priority for the NRLN , or have been superceded by another bill of higher relationship to he NRLN  legislative agenda.</t>
  </si>
  <si>
    <t>S.486, S.379, S.260, H.R.3730, H.R.2578, H.R.1361, H.R.1171, H.R.849</t>
  </si>
  <si>
    <t>Details on these bills, listed or not,  may be found on Congress.gov</t>
  </si>
  <si>
    <t>Bills have live links to more information</t>
  </si>
  <si>
    <t>Yes=Supports NRLN</t>
  </si>
  <si>
    <t>Senate Bills for the 115th Congress (2017 - 2018) -- Supported by the NRLN (Jan 2019)</t>
  </si>
  <si>
    <t>NRLN Position</t>
  </si>
  <si>
    <t>Comment</t>
  </si>
  <si>
    <t>NJ Sen. Booker</t>
  </si>
  <si>
    <t>NJ Sen. Menendez</t>
  </si>
  <si>
    <t>S.3345: Economic Security For New Parents Act</t>
  </si>
  <si>
    <t>Oppose</t>
  </si>
  <si>
    <t>AA</t>
  </si>
  <si>
    <t>Yes</t>
  </si>
  <si>
    <t>S.3338: Comprehensive Care for Seniors Act of 2018</t>
  </si>
  <si>
    <t>Support</t>
  </si>
  <si>
    <t>No</t>
  </si>
  <si>
    <t>S.2478: End Taxpayer Subsidies for Drug Ads Act</t>
  </si>
  <si>
    <t>S.2076: BOLD Infrastructure for Alzheimer's Act</t>
  </si>
  <si>
    <t xml:space="preserve">S.2065: Dialysis PATIENTS Demonstration Act of 2017 </t>
  </si>
  <si>
    <t>S.2011: MEDICARE DRUG PRICE NEGOTIATION ACT OF 2017</t>
  </si>
  <si>
    <t>S.1879: Seniors Mental Health Access Improvement Act of 2017</t>
  </si>
  <si>
    <t>S.1738: Medicare Home Infusion Therapy Access Act of 2017</t>
  </si>
  <si>
    <t>S.1688: Empowering Medicare Seniors to Negotiate Drug Prices Act of 2017</t>
  </si>
  <si>
    <t>S.1369: Stop Price Gouging Act</t>
  </si>
  <si>
    <t>S.1348: STOPPING THE PHARMACEUTICAL INDUSTRY FROM KEEPING DRUGS EXPENSIVE (SPIKE) ACT OF 2017</t>
  </si>
  <si>
    <t>S.1321: Affordable Retirement Advice for Savers of 2017</t>
  </si>
  <si>
    <t>S.1197: Huntington's Disease Parity Act of 2017</t>
  </si>
  <si>
    <t>S.1076: Keep Our Pension Promises Act of 2017</t>
  </si>
  <si>
    <t>S.974: Creates Act of 2017</t>
  </si>
  <si>
    <t>S.870: Creating High-Quality Results and Outcomes Necessary to Improve Chronic (CHRONIC) Act of 2017</t>
  </si>
  <si>
    <t>S.794: Local Coverage Determination Clarification Act of 2017</t>
  </si>
  <si>
    <t>S.771: IMPROVING ACCESS TO AFFORDABLE PRESCRIPTION DRUGS ACT</t>
  </si>
  <si>
    <t>S.497: Lymphedema Treatment Act</t>
  </si>
  <si>
    <t>S.486: A bill to amend title XVIII of the Social Security Act to provide for the non-application of Medicare competitive acquisition rates to complex rehabilitative wheelchairs and accessories.</t>
  </si>
  <si>
    <t>None</t>
  </si>
  <si>
    <t>S.479: Removing Barriers to Colorectal Cancer Screening Act</t>
  </si>
  <si>
    <t>S.469: Affordable and Safe Prescription Drug Importation Act</t>
  </si>
  <si>
    <t>S.448: Medicare Mental Health Access Act</t>
  </si>
  <si>
    <t>S.445: Home Health Care Planning Improvement Act of 2017</t>
  </si>
  <si>
    <t>S.413: Improving Transparency and Accuracy in Medicare Part D Spending Act</t>
  </si>
  <si>
    <t>S.379: ALS Disability Insurance Access Act of 2017</t>
  </si>
  <si>
    <t>S.309: Community Based Independence for Seniors Act of 2017</t>
  </si>
  <si>
    <t>S.297: Increasing Competition in Pharmaceuticals Act</t>
  </si>
  <si>
    <t>S.284: End Surprise Billing Act of 2017 .</t>
  </si>
  <si>
    <t>S.260: Protecting Seniors' Access to Medicare Act of 2017</t>
  </si>
  <si>
    <t xml:space="preserve">S.253: Medicare Access to Rehabilitation Services Act </t>
  </si>
  <si>
    <t>S.223: Senior$ave Act</t>
  </si>
  <si>
    <t>S.204: Trickett Wendler Right to Try Act of 2017</t>
  </si>
  <si>
    <t>BP Law</t>
  </si>
  <si>
    <t>S.124: Preserve Access to Affordable Generics Act</t>
  </si>
  <si>
    <t>S.109: Pharmacy and Medically Underserved Areas Enhancement Act</t>
  </si>
  <si>
    <t>S.92: Safe and Affordable Drugs from Canada Act of 2017</t>
  </si>
  <si>
    <t>S.85: Restoring Access to Medication Act of 2017</t>
  </si>
  <si>
    <t>S.48:  Hearing Aid Assistance Tax Credit Act</t>
  </si>
  <si>
    <t>S.41: Medicare Prescription Drug Price Negotiation Act of 2017</t>
  </si>
  <si>
    <t>Senate Votes for the 115th Congress (2017 - 2018)</t>
  </si>
  <si>
    <t>Against NRLN</t>
  </si>
  <si>
    <t>S.Con.Res. 3: Klobuchar Amdt. No. 178; To establish a deficit-neutral reserve fund relating to lower prescription drug prices for Americans by importing drugs from Canada.</t>
  </si>
  <si>
    <t>Supported</t>
  </si>
  <si>
    <t>Nay</t>
  </si>
  <si>
    <t>House Bills for the 115th Congress (2017 - 2018) -- Supported by the NRLN (Jan 2019)</t>
  </si>
  <si>
    <t>NJ 01 Rep. Norcross</t>
  </si>
  <si>
    <t>NJ 02 Rep. LoBiondo</t>
  </si>
  <si>
    <t>NJ 03 Rep. MacArthur</t>
  </si>
  <si>
    <t>NJ 04 Rep. Smith</t>
  </si>
  <si>
    <t>NJ 05 Rep. Gottheimer</t>
  </si>
  <si>
    <t>NJ 06 Rep. Pallone</t>
  </si>
  <si>
    <t>NJ 07 Rep. Lance</t>
  </si>
  <si>
    <t>NJ 08 Rep. Sires</t>
  </si>
  <si>
    <t>NJ 09 Rep. Pascrell</t>
  </si>
  <si>
    <t>NJ 10 Rep. Payne</t>
  </si>
  <si>
    <t>NJ 11 Rep. Frelinghuysen</t>
  </si>
  <si>
    <t>NJ 12 Rep. Watson Coleman</t>
  </si>
  <si>
    <t>H.R.6813: Homecare For Seniors Act</t>
  </si>
  <si>
    <t>H.R.6690: Fighting Fraud to Protect Care for Seniors Act of 2018</t>
  </si>
  <si>
    <t>H.R.6561: Comprehensive Care for Seniors Act of 2018</t>
  </si>
  <si>
    <t>H.R.5997: Ensuring Patient Access To Critical Breakthrough Products Act</t>
  </si>
  <si>
    <t>H.R.5160: Cancer Care Planning and Communications Act of 2018</t>
  </si>
  <si>
    <t>H.R.5150: Protecting Medicare from Excessive Price Increases Act of 2018</t>
  </si>
  <si>
    <t>H.R.4841: Standardizing Electronic Prior Authorization For Save Prescription Act of 2018</t>
  </si>
  <si>
    <t>H.R.4392: To provide that the provision of the Medicare Program: Hospital Outpatient Prospective Payment and Ambulatory Surgical Center Payment Systems and Quality Reporting Programs final regulation relating to changes in the payment amount for certai...</t>
  </si>
  <si>
    <t>H.R.4256:  BOLD Infrastructure for Alzheimer's Act</t>
  </si>
  <si>
    <t>H.R.4229: Protecting HOME Access Act of 2017</t>
  </si>
  <si>
    <t xml:space="preserve">H.R.4143: Dialysis PATIENTS Demonstration Act of 2017 </t>
  </si>
  <si>
    <t>H.R.4138: MEDICARE DRUG PRICE NEGOTIATION ACT OF 2017</t>
  </si>
  <si>
    <t>H.R.4117: COMPETITIVE DRUGS ACT OF 2017</t>
  </si>
  <si>
    <t>H.R.4116: TRANSPARENT DRUG PRICING ACT OF 2017</t>
  </si>
  <si>
    <t>H.R.3982: Social Security Tax Fairness Act</t>
  </si>
  <si>
    <t>H.R.3857: Protecting Advice for Small Saver Act of 2017</t>
  </si>
  <si>
    <t>H.R.3758: Creating High-Quality Results and Outcomes Necessary to Improve Chronic (CHRONIC) Act of 2017</t>
  </si>
  <si>
    <t>H.R.3730: To amend title XVIII of the Social Security Act to provide for the non-application of Medicare competitive acquisition rates to complex rehabilitative manual wheelchairs and accessories.</t>
  </si>
  <si>
    <t>H.R.3635: Local Coverage Determination Clarification Act of 2017</t>
  </si>
  <si>
    <t>H.R.3178: Medicare Part B Improvement Act of 2017</t>
  </si>
  <si>
    <t>H.R.3163: Medicare Part B Home Infusion Services Temporary Transitional Payment Act</t>
  </si>
  <si>
    <t>H.R.3032: Mental Health Access Improvement Act of 2017</t>
  </si>
  <si>
    <t>H.R.2974: Stop Price Gouging Act</t>
  </si>
  <si>
    <t>H.R.2823: Affordable Retirement Advice for Savers of 2017</t>
  </si>
  <si>
    <t>H.R.2589: Huntington's Disease Parity Act of 2017</t>
  </si>
  <si>
    <t>H.R.2578: Employee Benefits Act of 2017</t>
  </si>
  <si>
    <t>H.R.2412: Keep Our Pension Promises Act of 2017</t>
  </si>
  <si>
    <t>H.R.2368: Right to Try Act of 2017</t>
  </si>
  <si>
    <t>H.R.2307: Protecting Access to Lifesaving Screenings Act (PALS Act) of 2017</t>
  </si>
  <si>
    <t>H.R.2212: Creates Act of 2017</t>
  </si>
  <si>
    <t>H.R.2113: Speeding Access to Already Approved Pharmaceutical Act of 2017</t>
  </si>
  <si>
    <t>H.R.2051: FAST Generics Act of 2017</t>
  </si>
  <si>
    <t>H.R.1825: Home Health Care Planning Improvement Act of 2017</t>
  </si>
  <si>
    <t>H.R.1776: IMPROVING ACCESS TO AFFORDABLE PRESCRIPTION DRUGS ACT OF 2017</t>
  </si>
  <si>
    <t>H.R.1578: Donald Payne Sr. Colorectal Cancer Detection Act of 2017</t>
  </si>
  <si>
    <t>H.R.1513: Social Security Must Averrt Identity Loss (MAIL) Act of 2017</t>
  </si>
  <si>
    <t>H.R.1480: Safe and Affordable Drugs from Canada Act of 2017</t>
  </si>
  <si>
    <t>H.R.1409: Cancer Drug Parity Act of 2017</t>
  </si>
  <si>
    <t>H.R.1361: To amend title XVIII of the Social Security Act to provide for the non-application of Medicare competitive acquisition rates to complex rehabilitative wheelchairs and accessories.</t>
  </si>
  <si>
    <t>H.R.1316: PRESCRIPTION DRUG PRICE TRANSPARENCY ACT OF 2017</t>
  </si>
  <si>
    <t>H.R.1298:  CT COLONOGRAPHY SCREENING FOR COLORECTAL CANCER ACT OF 2017</t>
  </si>
  <si>
    <t>H.R.1245: Affordable and Safe Prescription Drug Importation Act</t>
  </si>
  <si>
    <t>H.R.1173: Medicare Mental Health Access Act</t>
  </si>
  <si>
    <t>H.R.1171: ALS Disability Insurance Access Act of 2017</t>
  </si>
  <si>
    <t>H.R.1148: FAST Act of 2017</t>
  </si>
  <si>
    <t>H.R.1038: Improving Transparency and Accuracy in Medicare Part D Spending Act</t>
  </si>
  <si>
    <t>H.R.1017: Removing Barriers to Colorectal Cancer Screening Act of 2017</t>
  </si>
  <si>
    <t>H.R.934: Personal Drug Importation Fairness Act of 2017</t>
  </si>
  <si>
    <t xml:space="preserve">H.R.930: Lymphedema Treatment Act </t>
  </si>
  <si>
    <t>H.R.878: Right to Try Act of 2017</t>
  </si>
  <si>
    <t>H.R.849: Protecting Seniors' Access to Medicare Act</t>
  </si>
  <si>
    <t>H.R.817: End Surprise Billing Act of 2017 .</t>
  </si>
  <si>
    <t>H.R.807: Medicare Access to Rehabilitation Services Act of 2017</t>
  </si>
  <si>
    <t>H.R.749:  Lower Drug Costs Through Competition Act</t>
  </si>
  <si>
    <t>H.R.624: Social Security Fraud Prevention Act of 2017</t>
  </si>
  <si>
    <t>H.R.592: Pharmacy and Medically Underserved Areas Enhancement Act</t>
  </si>
  <si>
    <t xml:space="preserve">H.R.394: Restoring Access to Medication Act of 2017 </t>
  </si>
  <si>
    <t>H.R.355: Protecting American Families' Retirement Advice Act of 2017</t>
  </si>
  <si>
    <t>H.R.242: Medicare Prescription Drug Price Negotiation Act of 2017</t>
  </si>
  <si>
    <t>H.R.138: Protecting Employees and Retirees in Business Bankruptcies Act of 2017</t>
  </si>
  <si>
    <t>House Votes for the 115th Congress (2017 - 2018)</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</si>
</sst>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 #,##0_);_(* (#,##0);_(* &quot;-&quot;_);_(@_)"/>
    <numFmt numFmtId="41" formatCode="_(&quot;$&quot;* #,##0_);_(&quot;$&quot;* (#,##0);_(&quot;$&quot;* &quot;-&quot;_);_(@_)"/>
    <numFmt numFmtId="44" formatCode="_(&quot;$&quot;* #,##0.00_);_(&quot;$&quot;* (#,##0.00);_(&quot;$&quot;* &quot;-&quot;??_);_(@_)"/>
    <numFmt numFmtId="43" formatCode="_(* #,##0.00_);_(* (#,##0.00);_(* &quot;-&quot;??_);_(@_)"/>
    <numFmt numFmtId="164" formatCode="mm/dd/yyyy "/>
  </numFmts>
  <fonts count="4">
    <font>
      <sz val="10"/>
      <name val="Arial"/>
      <family val="0"/>
    </font>
    <font>
      <b/>
      <sz val="10"/>
      <name val="Arial"/>
      <family val="0"/>
    </font>
    <font>
      <u val="single"/>
      <sz val="10"/>
      <color indexed="12"/>
      <name val="Arial"/>
      <family val="0"/>
    </font>
    <font>
      <b/>
      <sz val="14"/>
      <name val="Arial"/>
      <family val="0"/>
    </font>
  </fonts>
  <fills count="4">
    <fill>
      <patternFill/>
    </fill>
    <fill>
      <patternFill patternType="gray125"/>
    </fill>
    <fill>
      <patternFill patternType="solid">
        <fgColor indexed="57"/>
        <bgColor indexed="64"/>
      </patternFill>
    </fill>
    <fill>
      <patternFill patternType="solid">
        <fgColor indexed="10"/>
        <bgColor indexed="64"/>
      </patternFill>
    </fill>
  </fills>
  <borders count="3">
    <border>
      <left/>
      <right/>
      <top/>
      <bottom/>
      <diagonal/>
    </border>
    <border>
      <left>
        <color indexed="63"/>
      </left>
      <right>
        <color indexed="63"/>
      </right>
      <top>
        <color indexed="63"/>
      </top>
      <bottom style="thin">
        <color indexed="63"/>
      </bottom>
    </border>
    <border>
      <left>
        <color indexed="63"/>
      </left>
      <right>
        <color indexed="63"/>
      </right>
      <top>
        <color indexed="63"/>
      </top>
      <bottom style="thin">
        <color indexed="22"/>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
    <xf numFmtId="0" fontId="0" fillId="0" borderId="0" xfId="0" applyAlignment="1">
      <alignment/>
    </xf>
    <xf numFmtId="164" fontId="0" fillId="0" borderId="0" xfId="0" applyAlignment="1">
      <alignment/>
    </xf>
    <xf numFmtId="0" fontId="1" fillId="0" borderId="0" xfId="0" applyFont="1" applyAlignment="1">
      <alignment/>
    </xf>
    <xf numFmtId="0" fontId="0" fillId="0" borderId="0" xfId="0" applyFont="1" applyAlignment="1">
      <alignment wrapText="1"/>
    </xf>
    <xf numFmtId="0" fontId="1" fillId="0" borderId="0" xfId="0" applyFont="1" applyAlignment="1">
      <alignment wrapText="1"/>
    </xf>
    <xf numFmtId="0" fontId="2" fillId="0" borderId="0" xfId="0" applyFont="1" applyAlignment="1">
      <alignment/>
    </xf>
    <xf numFmtId="0" fontId="1" fillId="0" borderId="1" xfId="0" applyFont="1" applyBorder="1" applyAlignment="1">
      <alignment/>
    </xf>
    <xf numFmtId="0" fontId="1" fillId="2" borderId="1" xfId="0" applyFont="1" applyBorder="1" applyAlignment="1">
      <alignment/>
    </xf>
    <xf numFmtId="0" fontId="3" fillId="0" borderId="1" xfId="0" applyFont="1" applyBorder="1" applyAlignment="1">
      <alignment/>
    </xf>
    <xf numFmtId="0" fontId="1" fillId="0" borderId="1" xfId="0" applyFont="1" applyBorder="1" applyAlignment="1">
      <alignment wrapText="1"/>
    </xf>
    <xf numFmtId="0" fontId="2" fillId="0" borderId="2" xfId="0" applyFont="1" applyBorder="1" applyAlignment="1">
      <alignment wrapText="1"/>
    </xf>
    <xf numFmtId="0" fontId="1" fillId="3" borderId="1"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0</xdr:row>
      <xdr:rowOff>0</xdr:rowOff>
    </xdr:from>
    <xdr:to>
      <xdr:col>0</xdr:col>
      <xdr:colOff>2343150</xdr:colOff>
      <xdr:row>2</xdr:row>
      <xdr:rowOff>266700</xdr:rowOff>
    </xdr:to>
    <xdr:pic>
      <xdr:nvPicPr>
        <xdr:cNvPr id="1" name="Picture 1"/>
        <xdr:cNvPicPr preferRelativeResize="1">
          <a:picLocks noChangeAspect="1"/>
        </xdr:cNvPicPr>
      </xdr:nvPicPr>
      <xdr:blipFill>
        <a:blip r:embed="rId1"/>
        <a:stretch>
          <a:fillRect/>
        </a:stretch>
      </xdr:blipFill>
      <xdr:spPr>
        <a:xfrm>
          <a:off x="390525" y="0"/>
          <a:ext cx="1952625"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O116"/>
  <sheetViews>
    <sheetView tabSelected="1" workbookViewId="0" topLeftCell="A1">
      <selection activeCell="A1" sqref="A1"/>
    </sheetView>
  </sheetViews>
  <sheetFormatPr defaultColWidth="9.140625" defaultRowHeight="12.75"/>
  <cols>
    <col min="1" max="1" width="60.00390625" style="0" customWidth="1"/>
    <col min="12" max="12" width="10.00390625" style="0" customWidth="1"/>
  </cols>
  <sheetData>
    <row r="1" ht="12.75"/>
    <row r="2" spans="1:12" ht="24.75" customHeight="1">
      <c r="A2" s="2" t="s">
        <v>0</v>
      </c>
      <c r="B2" s="2" t="s">
        <v>1</v>
      </c>
      <c r="C2" s="2" t="s">
        <v>0</v>
      </c>
      <c r="D2" s="2" t="s">
        <v>0</v>
      </c>
      <c r="E2" s="2" t="s">
        <v>0</v>
      </c>
      <c r="F2" s="2" t="s">
        <v>0</v>
      </c>
      <c r="G2" s="2" t="s">
        <v>0</v>
      </c>
      <c r="H2" s="2" t="s">
        <v>0</v>
      </c>
      <c r="I2" s="2" t="s">
        <v>0</v>
      </c>
      <c r="J2" s="2" t="s">
        <v>0</v>
      </c>
      <c r="K2" s="2" t="s">
        <v>0</v>
      </c>
      <c r="L2" s="2">
        <v>43467</v>
      </c>
    </row>
    <row r="3" ht="45" customHeight="1">
      <c r="A3" s="3" t="s">
        <v>2</v>
      </c>
    </row>
    <row r="4" ht="34.5" customHeight="1">
      <c r="A4" s="3" t="s">
        <v>3</v>
      </c>
    </row>
    <row r="5" spans="1:3" ht="45" customHeight="1">
      <c r="A5" s="4" t="s">
        <v>6</v>
      </c>
      <c r="B5" s="4" t="s">
        <v>0</v>
      </c>
      <c r="C5" s="4" t="s">
        <v>5</v>
      </c>
    </row>
    <row r="6" spans="1:3" ht="12.75">
      <c r="A6" s="3" t="s">
        <v>7</v>
      </c>
      <c r="B6" s="3" t="s">
        <v>0</v>
      </c>
      <c r="C6" s="3" t="s">
        <v>5</v>
      </c>
    </row>
    <row r="7" spans="1:3" ht="12.75">
      <c r="A7" t="s">
        <v>8</v>
      </c>
      <c r="C7" t="s">
        <v>5</v>
      </c>
    </row>
    <row r="8" spans="1:3" ht="30" customHeight="1">
      <c r="A8" s="3" t="s">
        <v>9</v>
      </c>
      <c r="B8" s="3" t="s">
        <v>0</v>
      </c>
      <c r="C8" s="3" t="s">
        <v>5</v>
      </c>
    </row>
    <row r="9" spans="1:3" ht="12.75">
      <c r="A9" s="5">
        <f>HYPERLINK("https://www.congress.gov/search?q=%7B%22source%22%3A%22legislation%22%2C%22congress%22%3A114%7D","Details on these bills, listed or not, may be found on Congress.gov")</f>
        <v>0</v>
      </c>
      <c r="C9" t="s">
        <v>5</v>
      </c>
    </row>
    <row r="10" spans="1:5" ht="30" customHeight="1">
      <c r="A10" s="8" t="s">
        <v>11</v>
      </c>
      <c r="B10" s="7" t="s">
        <v>12</v>
      </c>
      <c r="C10" s="6" t="s">
        <v>0</v>
      </c>
      <c r="D10" s="6" t="s">
        <v>0</v>
      </c>
      <c r="E10" s="6" t="s">
        <v>5</v>
      </c>
    </row>
    <row r="11" spans="1:5" ht="12.75">
      <c r="A11" s="9" t="s">
        <v>13</v>
      </c>
      <c r="B11" s="9" t="s">
        <v>14</v>
      </c>
      <c r="C11" s="9" t="s">
        <v>15</v>
      </c>
      <c r="D11" s="9" t="s">
        <v>16</v>
      </c>
      <c r="E11" s="9" t="s">
        <v>17</v>
      </c>
    </row>
    <row r="12" spans="1:5" ht="12.75">
      <c r="A12" s="10">
        <f>HYPERLINK("http://www.congressweb.com/nrln/bills/detail/id/25297","S.3345: Economic Security For New Parents Act")</f>
        <v>0</v>
      </c>
      <c r="B12" s="10" t="s">
        <v>19</v>
      </c>
      <c r="C12" s="10" t="s">
        <v>20</v>
      </c>
      <c r="D12" s="7" t="s">
        <v>21</v>
      </c>
      <c r="E12" s="7" t="s">
        <v>21</v>
      </c>
    </row>
    <row r="13" spans="1:5" ht="12.75">
      <c r="A13" s="10">
        <f>HYPERLINK("http://www.congressweb.com/nrln/bills/detail/id/25309","S.3338: Comprehensive Care for Seniors Act of 2018")</f>
        <v>0</v>
      </c>
      <c r="B13" s="10" t="s">
        <v>23</v>
      </c>
      <c r="C13" s="10" t="s">
        <v>0</v>
      </c>
      <c r="D13" s="10" t="s">
        <v>24</v>
      </c>
      <c r="E13" s="7" t="s">
        <v>21</v>
      </c>
    </row>
    <row r="14" spans="1:5" ht="12.75">
      <c r="A14" s="10">
        <f>HYPERLINK("http://www.congressweb.com/nrln/bills/detail/id/24496","S.2478: End Taxpayer Subsidies for Drug Ads Act")</f>
        <v>0</v>
      </c>
      <c r="B14" s="10" t="s">
        <v>23</v>
      </c>
      <c r="C14" s="10" t="s">
        <v>0</v>
      </c>
      <c r="D14" s="10" t="s">
        <v>24</v>
      </c>
      <c r="E14" s="10" t="s">
        <v>24</v>
      </c>
    </row>
    <row r="15" spans="1:5" ht="12.75">
      <c r="A15" s="10">
        <f>HYPERLINK("http://www.congressweb.com/nrln/bills/detail/id/24023","S.2076: BOLD Infrastructure for Alzheimer's Act")</f>
        <v>0</v>
      </c>
      <c r="B15" s="10" t="s">
        <v>23</v>
      </c>
      <c r="C15" s="10" t="s">
        <v>0</v>
      </c>
      <c r="D15" s="7" t="s">
        <v>21</v>
      </c>
      <c r="E15" s="7" t="s">
        <v>21</v>
      </c>
    </row>
    <row r="16" spans="1:5" ht="12.75">
      <c r="A16" s="10">
        <f>HYPERLINK("http://www.congressweb.com/nrln/bills/detail/id/24025","S.2065: Dialysis PATIENTS Demonstration Act of 2017 ")</f>
        <v>0</v>
      </c>
      <c r="B16" s="10" t="s">
        <v>23</v>
      </c>
      <c r="C16" s="10" t="s">
        <v>0</v>
      </c>
      <c r="D16" s="10" t="s">
        <v>24</v>
      </c>
      <c r="E16" s="10" t="s">
        <v>24</v>
      </c>
    </row>
    <row r="17" spans="1:5" ht="12.75">
      <c r="A17" s="10">
        <f>HYPERLINK("http://www.congressweb.com/nrln/bills/detail/id/23990","S.2011: MEDICARE DRUG PRICE NEGOTIATION ACT OF 2017")</f>
        <v>0</v>
      </c>
      <c r="B17" s="10" t="s">
        <v>23</v>
      </c>
      <c r="C17" s="10" t="s">
        <v>20</v>
      </c>
      <c r="D17" s="10" t="s">
        <v>24</v>
      </c>
      <c r="E17" s="10" t="s">
        <v>24</v>
      </c>
    </row>
    <row r="18" spans="1:5" ht="12.75">
      <c r="A18" s="10">
        <f>HYPERLINK("http://www.congressweb.com/nrln/bills/detail/id/24358","S.1879: Seniors Mental Health Access Improvement Act of 2017")</f>
        <v>0</v>
      </c>
      <c r="B18" s="10" t="s">
        <v>23</v>
      </c>
      <c r="C18" s="10" t="s">
        <v>0</v>
      </c>
      <c r="D18" s="10" t="s">
        <v>24</v>
      </c>
      <c r="E18" s="10" t="s">
        <v>24</v>
      </c>
    </row>
    <row r="19" spans="1:5" ht="12.75">
      <c r="A19" s="10">
        <f>HYPERLINK("http://www.congressweb.com/nrln/bills/detail/id/23575","S.1738: Medicare Home Infusion Therapy Access Act of 2017")</f>
        <v>0</v>
      </c>
      <c r="B19" s="10" t="s">
        <v>23</v>
      </c>
      <c r="C19" s="10" t="s">
        <v>0</v>
      </c>
      <c r="D19" s="10" t="s">
        <v>24</v>
      </c>
      <c r="E19" s="10" t="s">
        <v>24</v>
      </c>
    </row>
    <row r="20" spans="1:5" ht="12.75">
      <c r="A20" s="10">
        <f>HYPERLINK("http://www.congressweb.com/nrln/bills/detail/id/23579","S.1688: Empowering Medicare Seniors to Negotiate Drug Prices Act of 2017")</f>
        <v>0</v>
      </c>
      <c r="B20" s="10" t="s">
        <v>23</v>
      </c>
      <c r="C20" s="10" t="s">
        <v>20</v>
      </c>
      <c r="D20" s="7" t="s">
        <v>21</v>
      </c>
      <c r="E20" s="10" t="s">
        <v>24</v>
      </c>
    </row>
    <row r="21" spans="1:5" ht="12.75">
      <c r="A21" s="10">
        <f>HYPERLINK("http://www.congressweb.com/nrln/bills/detail/id/23266","S.1369: Stop Price Gouging Act")</f>
        <v>0</v>
      </c>
      <c r="B21" s="10" t="s">
        <v>23</v>
      </c>
      <c r="C21" s="10" t="s">
        <v>0</v>
      </c>
      <c r="D21" s="10" t="s">
        <v>24</v>
      </c>
      <c r="E21" s="10" t="s">
        <v>24</v>
      </c>
    </row>
    <row r="22" spans="1:5" ht="12.75">
      <c r="A22" s="10">
        <f>HYPERLINK("http://www.congressweb.com/nrln/bills/detail/id/23260","S.1348: STOPPING THE PHARMACEUTICAL INDUSTRY FROM KEEPING DRUGS EXPENSIVE (SPIKE) ACT OF 2017")</f>
        <v>0</v>
      </c>
      <c r="B22" s="10" t="s">
        <v>23</v>
      </c>
      <c r="C22" s="10" t="s">
        <v>20</v>
      </c>
      <c r="D22" s="10" t="s">
        <v>24</v>
      </c>
      <c r="E22" s="7" t="s">
        <v>21</v>
      </c>
    </row>
    <row r="23" spans="1:5" ht="12.75">
      <c r="A23" s="10">
        <f>HYPERLINK("http://www.congressweb.com/nrln/bills/detail/id/23194","S.1321: Affordable Retirement Advice for Savers of 2017")</f>
        <v>0</v>
      </c>
      <c r="B23" s="10" t="s">
        <v>19</v>
      </c>
      <c r="C23" s="10" t="s">
        <v>0</v>
      </c>
      <c r="D23" s="7" t="s">
        <v>21</v>
      </c>
      <c r="E23" s="7" t="s">
        <v>21</v>
      </c>
    </row>
    <row r="24" spans="1:5" ht="12.75">
      <c r="A24" s="10">
        <f>HYPERLINK("http://www.congressweb.com/nrln/bills/detail/id/23134","S.1197: Huntington's Disease Parity Act of 2017")</f>
        <v>0</v>
      </c>
      <c r="B24" s="10" t="s">
        <v>23</v>
      </c>
      <c r="C24" s="10" t="s">
        <v>0</v>
      </c>
      <c r="D24" s="10" t="s">
        <v>24</v>
      </c>
      <c r="E24" s="10" t="s">
        <v>24</v>
      </c>
    </row>
    <row r="25" spans="1:5" ht="12.75">
      <c r="A25" s="10">
        <f>HYPERLINK("http://www.congressweb.com/nrln/bills/detail/id/22070","S.1076: Keep Our Pension Promises Act of 2017")</f>
        <v>0</v>
      </c>
      <c r="B25" s="10" t="s">
        <v>23</v>
      </c>
      <c r="C25" s="10" t="s">
        <v>0</v>
      </c>
      <c r="D25" s="10" t="s">
        <v>24</v>
      </c>
      <c r="E25" s="10" t="s">
        <v>24</v>
      </c>
    </row>
    <row r="26" spans="1:5" ht="12.75">
      <c r="A26" s="10">
        <f>HYPERLINK("http://www.congressweb.com/nrln/bills/detail/id/21989","S.974: Creates Act of 2017")</f>
        <v>0</v>
      </c>
      <c r="B26" s="10" t="s">
        <v>23</v>
      </c>
      <c r="C26" s="10" t="s">
        <v>20</v>
      </c>
      <c r="D26" s="7" t="s">
        <v>21</v>
      </c>
      <c r="E26" s="7" t="s">
        <v>21</v>
      </c>
    </row>
    <row r="27" spans="1:5" ht="12.75">
      <c r="A27" s="10">
        <f>HYPERLINK("http://www.congressweb.com/nrln/bills/detail/id/21883","S.870: Creating High-Quality Results and Outcomes Necessary to Improve Chronic (CHRONIC) Act of 2017")</f>
        <v>0</v>
      </c>
      <c r="B27" s="10" t="s">
        <v>23</v>
      </c>
      <c r="C27" s="10" t="s">
        <v>0</v>
      </c>
      <c r="D27" s="10" t="s">
        <v>24</v>
      </c>
      <c r="E27" s="10" t="s">
        <v>24</v>
      </c>
    </row>
    <row r="28" spans="1:5" ht="12.75">
      <c r="A28" s="10">
        <f>HYPERLINK("http://www.congressweb.com/nrln/bills/detail/id/21754","S.794: Local Coverage Determination Clarification Act of 2017")</f>
        <v>0</v>
      </c>
      <c r="B28" s="10" t="s">
        <v>23</v>
      </c>
      <c r="C28" s="10" t="s">
        <v>0</v>
      </c>
      <c r="D28" s="10" t="s">
        <v>24</v>
      </c>
      <c r="E28" s="10" t="s">
        <v>24</v>
      </c>
    </row>
    <row r="29" spans="1:5" ht="12.75">
      <c r="A29" s="10">
        <f>HYPERLINK("http://www.congressweb.com/nrln/bills/detail/id/21757","S.771: IMPROVING ACCESS TO AFFORDABLE PRESCRIPTION DRUGS ACT")</f>
        <v>0</v>
      </c>
      <c r="B29" s="10" t="s">
        <v>23</v>
      </c>
      <c r="C29" s="10" t="s">
        <v>20</v>
      </c>
      <c r="D29" s="7" t="s">
        <v>21</v>
      </c>
      <c r="E29" s="10" t="s">
        <v>24</v>
      </c>
    </row>
    <row r="30" spans="1:5" ht="12.75">
      <c r="A30" s="10">
        <f>HYPERLINK("http://www.congressweb.com/nrln/bills/detail/id/21495","S.497: Lymphedema Treatment Act")</f>
        <v>0</v>
      </c>
      <c r="B30" s="10" t="s">
        <v>23</v>
      </c>
      <c r="C30" s="10" t="s">
        <v>0</v>
      </c>
      <c r="D30" s="7" t="s">
        <v>21</v>
      </c>
      <c r="E30" s="7" t="s">
        <v>21</v>
      </c>
    </row>
    <row r="31" spans="1:5" ht="12.75">
      <c r="A31" s="10">
        <f>HYPERLINK("http://www.congressweb.com/nrln/bills/detail/id/21499","S.486: A bill to amend title XVIII of the Social Security Act to provide for the non-application of Medicare competitive acquisition rates to complex rehabilitative wheelchairs and accessories.")</f>
        <v>0</v>
      </c>
      <c r="B31" s="10" t="s">
        <v>43</v>
      </c>
      <c r="C31" s="10" t="s">
        <v>0</v>
      </c>
      <c r="D31" s="10" t="s">
        <v>24</v>
      </c>
      <c r="E31" s="10" t="s">
        <v>24</v>
      </c>
    </row>
    <row r="32" spans="1:5" ht="12.75">
      <c r="A32" s="10">
        <f>HYPERLINK("http://www.congressweb.com/nrln/bills/detail/id/21769","S.479: Removing Barriers to Colorectal Cancer Screening Act")</f>
        <v>0</v>
      </c>
      <c r="B32" s="10" t="s">
        <v>23</v>
      </c>
      <c r="C32" s="10" t="s">
        <v>0</v>
      </c>
      <c r="D32" s="7" t="s">
        <v>21</v>
      </c>
      <c r="E32" s="7" t="s">
        <v>21</v>
      </c>
    </row>
    <row r="33" spans="1:5" ht="12.75">
      <c r="A33" s="10">
        <f>HYPERLINK("http://www.congressweb.com/nrln/bills/detail/id/21502","S.469: Affordable and Safe Prescription Drug Importation Act")</f>
        <v>0</v>
      </c>
      <c r="B33" s="10" t="s">
        <v>23</v>
      </c>
      <c r="C33" s="10" t="s">
        <v>20</v>
      </c>
      <c r="D33" s="7" t="s">
        <v>21</v>
      </c>
      <c r="E33" s="10" t="s">
        <v>24</v>
      </c>
    </row>
    <row r="34" spans="1:5" ht="12.75">
      <c r="A34" s="10">
        <f>HYPERLINK("http://www.congressweb.com/nrln/bills/detail/id/21509","S.448: Medicare Mental Health Access Act")</f>
        <v>0</v>
      </c>
      <c r="B34" s="10" t="s">
        <v>23</v>
      </c>
      <c r="C34" s="10" t="s">
        <v>0</v>
      </c>
      <c r="D34" s="10" t="s">
        <v>24</v>
      </c>
      <c r="E34" s="10" t="s">
        <v>24</v>
      </c>
    </row>
    <row r="35" spans="1:5" ht="12.75">
      <c r="A35" s="10">
        <f>HYPERLINK("http://www.congressweb.com/nrln/bills/detail/id/21510","S.445: Home Health Care Planning Improvement Act of 2017")</f>
        <v>0</v>
      </c>
      <c r="B35" s="10" t="s">
        <v>23</v>
      </c>
      <c r="C35" s="10" t="s">
        <v>0</v>
      </c>
      <c r="D35" s="7" t="s">
        <v>21</v>
      </c>
      <c r="E35" s="10" t="s">
        <v>24</v>
      </c>
    </row>
    <row r="36" spans="1:5" ht="12.75">
      <c r="A36" s="10">
        <f>HYPERLINK("http://www.congressweb.com/nrln/bills/detail/id/21401","S.413: Improving Transparency and Accuracy in Medicare Part D Spending Act")</f>
        <v>0</v>
      </c>
      <c r="B36" s="10" t="s">
        <v>23</v>
      </c>
      <c r="C36" s="10" t="s">
        <v>0</v>
      </c>
      <c r="D36" s="10" t="s">
        <v>24</v>
      </c>
      <c r="E36" s="10" t="s">
        <v>24</v>
      </c>
    </row>
    <row r="37" spans="1:5" ht="12.75">
      <c r="A37" s="10">
        <f>HYPERLINK("http://www.congressweb.com/nrln/bills/detail/id/21520","S.379: ALS Disability Insurance Access Act of 2017")</f>
        <v>0</v>
      </c>
      <c r="B37" s="10" t="s">
        <v>23</v>
      </c>
      <c r="C37" s="10" t="s">
        <v>0</v>
      </c>
      <c r="D37" s="7" t="s">
        <v>21</v>
      </c>
      <c r="E37" s="7" t="s">
        <v>21</v>
      </c>
    </row>
    <row r="38" spans="1:5" ht="12.75">
      <c r="A38" s="10">
        <f>HYPERLINK("http://www.congressweb.com/nrln/bills/detail/id/21400","S.309: Community Based Independence for Seniors Act of 2017")</f>
        <v>0</v>
      </c>
      <c r="B38" s="10" t="s">
        <v>23</v>
      </c>
      <c r="C38" s="10" t="s">
        <v>0</v>
      </c>
      <c r="D38" s="10" t="s">
        <v>24</v>
      </c>
      <c r="E38" s="10" t="s">
        <v>24</v>
      </c>
    </row>
    <row r="39" spans="1:5" ht="12.75">
      <c r="A39" s="10">
        <f>HYPERLINK("http://www.congressweb.com/nrln/bills/detail/id/21263","S.297: Increasing Competition in Pharmaceuticals Act")</f>
        <v>0</v>
      </c>
      <c r="B39" s="10" t="s">
        <v>23</v>
      </c>
      <c r="C39" s="10" t="s">
        <v>20</v>
      </c>
      <c r="D39" s="10" t="s">
        <v>24</v>
      </c>
      <c r="E39" s="10" t="s">
        <v>24</v>
      </c>
    </row>
    <row r="40" spans="1:5" ht="12.75">
      <c r="A40" s="10">
        <f>HYPERLINK("http://www.congressweb.com/nrln/bills/detail/id/21261","S.284: End Surprise Billing Act of 2017 .")</f>
        <v>0</v>
      </c>
      <c r="B40" s="10" t="s">
        <v>23</v>
      </c>
      <c r="C40" s="10" t="s">
        <v>0</v>
      </c>
      <c r="D40" s="10" t="s">
        <v>24</v>
      </c>
      <c r="E40" s="10" t="s">
        <v>24</v>
      </c>
    </row>
    <row r="41" spans="1:5" ht="12.75">
      <c r="A41" s="10">
        <f>HYPERLINK("http://www.congressweb.com/nrln/bills/detail/id/24013","S.260: Protecting Seniors' Access to Medicare Act of 2017")</f>
        <v>0</v>
      </c>
      <c r="B41" s="10" t="s">
        <v>23</v>
      </c>
      <c r="C41" s="10" t="s">
        <v>0</v>
      </c>
      <c r="D41" s="10" t="s">
        <v>24</v>
      </c>
      <c r="E41" s="10" t="s">
        <v>24</v>
      </c>
    </row>
    <row r="42" spans="1:5" ht="12.75">
      <c r="A42" s="10">
        <f>HYPERLINK("http://www.congressweb.com/nrln/bills/detail/id/21264","S.253: Medicare Access to Rehabilitation Services Act ")</f>
        <v>0</v>
      </c>
      <c r="B42" s="10" t="s">
        <v>43</v>
      </c>
      <c r="C42" s="10" t="s">
        <v>0</v>
      </c>
      <c r="D42" s="10" t="s">
        <v>24</v>
      </c>
      <c r="E42" s="10" t="s">
        <v>24</v>
      </c>
    </row>
    <row r="43" spans="1:5" ht="12.75">
      <c r="A43" s="10">
        <f>HYPERLINK("http://www.congressweb.com/nrln/bills/detail/id/24081","S.223: Senior$ave Act")</f>
        <v>0</v>
      </c>
      <c r="B43" s="10" t="s">
        <v>23</v>
      </c>
      <c r="C43" s="10" t="s">
        <v>0</v>
      </c>
      <c r="D43" s="10" t="s">
        <v>24</v>
      </c>
      <c r="E43" s="10" t="s">
        <v>24</v>
      </c>
    </row>
    <row r="44" spans="1:5" ht="12.75">
      <c r="A44" s="10">
        <f>HYPERLINK("http://www.congressweb.com/nrln/bills/detail/id/21269","S.204: Trickett Wendler Right to Try Act of 2017")</f>
        <v>0</v>
      </c>
      <c r="B44" s="10" t="s">
        <v>23</v>
      </c>
      <c r="C44" s="10" t="s">
        <v>57</v>
      </c>
      <c r="D44" s="10" t="s">
        <v>24</v>
      </c>
      <c r="E44" s="10" t="s">
        <v>24</v>
      </c>
    </row>
    <row r="45" spans="1:5" ht="12.75">
      <c r="A45" s="10">
        <f>HYPERLINK("http://www.congressweb.com/nrln/bills/detail/id/21052","S.124: Preserve Access to Affordable Generics Act")</f>
        <v>0</v>
      </c>
      <c r="B45" s="10" t="s">
        <v>23</v>
      </c>
      <c r="C45" s="10" t="s">
        <v>20</v>
      </c>
      <c r="D45" s="10" t="s">
        <v>24</v>
      </c>
      <c r="E45" s="10" t="s">
        <v>24</v>
      </c>
    </row>
    <row r="46" spans="1:5" ht="12.75">
      <c r="A46" s="10">
        <f>HYPERLINK("http://www.congressweb.com/nrln/bills/detail/id/21055","S.109: Pharmacy and Medically Underserved Areas Enhancement Act")</f>
        <v>0</v>
      </c>
      <c r="B46" s="10" t="s">
        <v>23</v>
      </c>
      <c r="C46" s="10" t="s">
        <v>0</v>
      </c>
      <c r="D46" s="10" t="s">
        <v>24</v>
      </c>
      <c r="E46" s="10" t="s">
        <v>24</v>
      </c>
    </row>
    <row r="47" spans="1:5" ht="12.75">
      <c r="A47" s="10">
        <f>HYPERLINK("http://www.congressweb.com/nrln/bills/detail/id/21056","S.92: Safe and Affordable Drugs from Canada Act of 2017")</f>
        <v>0</v>
      </c>
      <c r="B47" s="10" t="s">
        <v>23</v>
      </c>
      <c r="C47" s="10" t="s">
        <v>20</v>
      </c>
      <c r="D47" s="10" t="s">
        <v>24</v>
      </c>
      <c r="E47" s="10" t="s">
        <v>24</v>
      </c>
    </row>
    <row r="48" spans="1:5" ht="12.75">
      <c r="A48" s="10">
        <f>HYPERLINK("http://www.congressweb.com/nrln/bills/detail/id/21060","S.85: Restoring Access to Medication Act of 2017")</f>
        <v>0</v>
      </c>
      <c r="B48" s="10" t="s">
        <v>23</v>
      </c>
      <c r="C48" s="10" t="s">
        <v>0</v>
      </c>
      <c r="D48" s="10" t="s">
        <v>24</v>
      </c>
      <c r="E48" s="10" t="s">
        <v>24</v>
      </c>
    </row>
    <row r="49" spans="1:5" ht="12.75">
      <c r="A49" s="10">
        <f>HYPERLINK("http://www.congressweb.com/nrln/bills/detail/id/21025","S.48:  Hearing Aid Assistance Tax Credit Act")</f>
        <v>0</v>
      </c>
      <c r="B49" s="10" t="s">
        <v>23</v>
      </c>
      <c r="C49" s="10" t="s">
        <v>0</v>
      </c>
      <c r="D49" s="10" t="s">
        <v>24</v>
      </c>
      <c r="E49" s="10" t="s">
        <v>24</v>
      </c>
    </row>
    <row r="50" spans="1:5" ht="12.75">
      <c r="A50" s="10">
        <f>HYPERLINK("http://www.congressweb.com/nrln/bills/detail/id/21027","S.41: Medicare Prescription Drug Price Negotiation Act of 2017")</f>
        <v>0</v>
      </c>
      <c r="B50" s="10" t="s">
        <v>23</v>
      </c>
      <c r="C50" s="10" t="s">
        <v>20</v>
      </c>
      <c r="D50" s="7" t="s">
        <v>21</v>
      </c>
      <c r="E50" s="10" t="s">
        <v>24</v>
      </c>
    </row>
    <row r="51" spans="1:5" ht="12.75">
      <c r="A51" s="9" t="s">
        <v>64</v>
      </c>
      <c r="B51" s="11" t="s">
        <v>65</v>
      </c>
      <c r="C51" s="9" t="s">
        <v>0</v>
      </c>
      <c r="D51" s="9" t="s">
        <v>0</v>
      </c>
      <c r="E51" s="9" t="s">
        <v>5</v>
      </c>
    </row>
    <row r="52" spans="1:5" ht="12.75">
      <c r="A52" s="10">
        <f>HYPERLINK("http://www.congressweb.com/nrln/votes/detail/id/5486","S.Con.Res. 3: Klobuchar Amdt. No. 178; To establish a deficit-neutral reserve fund relating to lower prescription drug prices for Americans by importing drugs from Canada.")</f>
        <v>0</v>
      </c>
      <c r="B52" s="10" t="s">
        <v>67</v>
      </c>
      <c r="C52" s="10" t="s">
        <v>0</v>
      </c>
      <c r="D52" s="11" t="s">
        <v>68</v>
      </c>
      <c r="E52" s="11" t="s">
        <v>68</v>
      </c>
    </row>
    <row r="53" ht="12.75"/>
    <row r="54" spans="1:15" ht="30" customHeight="1">
      <c r="A54" s="6" t="s">
        <v>11</v>
      </c>
      <c r="B54" s="6" t="s">
        <v>12</v>
      </c>
      <c r="C54" s="6" t="s">
        <v>0</v>
      </c>
      <c r="D54" s="6" t="s">
        <v>5</v>
      </c>
      <c r="E54" s="6" t="s">
        <v>5</v>
      </c>
      <c r="F54" s="6" t="s">
        <v>5</v>
      </c>
      <c r="G54" s="6" t="s">
        <v>5</v>
      </c>
      <c r="H54" s="6" t="s">
        <v>5</v>
      </c>
      <c r="I54" s="6" t="s">
        <v>5</v>
      </c>
      <c r="J54" s="6" t="s">
        <v>5</v>
      </c>
      <c r="K54" s="6" t="s">
        <v>5</v>
      </c>
      <c r="L54" s="6" t="s">
        <v>5</v>
      </c>
      <c r="M54" s="6" t="s">
        <v>5</v>
      </c>
      <c r="N54" s="6" t="s">
        <v>5</v>
      </c>
      <c r="O54" s="6" t="s">
        <v>5</v>
      </c>
    </row>
    <row r="55" spans="1:15" ht="12.75">
      <c r="A55" s="9" t="s">
        <v>69</v>
      </c>
      <c r="B55" s="9" t="s">
        <v>14</v>
      </c>
      <c r="C55" s="9" t="s">
        <v>15</v>
      </c>
      <c r="D55" s="9" t="s">
        <v>70</v>
      </c>
      <c r="E55" s="9" t="s">
        <v>71</v>
      </c>
      <c r="F55" s="9" t="s">
        <v>72</v>
      </c>
      <c r="G55" s="9" t="s">
        <v>73</v>
      </c>
      <c r="H55" s="9" t="s">
        <v>74</v>
      </c>
      <c r="I55" s="9" t="s">
        <v>75</v>
      </c>
      <c r="J55" s="9" t="s">
        <v>76</v>
      </c>
      <c r="K55" s="9" t="s">
        <v>77</v>
      </c>
      <c r="L55" s="9" t="s">
        <v>78</v>
      </c>
      <c r="M55" s="9" t="s">
        <v>79</v>
      </c>
      <c r="N55" s="9" t="s">
        <v>80</v>
      </c>
      <c r="O55" s="9" t="s">
        <v>81</v>
      </c>
    </row>
    <row r="56" spans="1:15" ht="12.75">
      <c r="A56" s="10">
        <f>HYPERLINK("http://www.congressweb.com/nrln/bills/detail/id/25337","H.R.6813: Homecare For Seniors Act")</f>
        <v>0</v>
      </c>
      <c r="B56" s="10" t="s">
        <v>23</v>
      </c>
      <c r="C56" s="10" t="s">
        <v>0</v>
      </c>
      <c r="D56" s="10" t="s">
        <v>24</v>
      </c>
      <c r="E56" s="10" t="s">
        <v>24</v>
      </c>
      <c r="F56" s="10" t="s">
        <v>24</v>
      </c>
      <c r="G56" s="10" t="s">
        <v>24</v>
      </c>
      <c r="H56" s="10" t="s">
        <v>24</v>
      </c>
      <c r="I56" s="10" t="s">
        <v>24</v>
      </c>
      <c r="J56" s="10" t="s">
        <v>24</v>
      </c>
      <c r="K56" s="10" t="s">
        <v>24</v>
      </c>
      <c r="L56" s="10" t="s">
        <v>24</v>
      </c>
      <c r="M56" s="10" t="s">
        <v>24</v>
      </c>
      <c r="N56" s="10" t="s">
        <v>24</v>
      </c>
      <c r="O56" s="10" t="s">
        <v>24</v>
      </c>
    </row>
    <row r="57" spans="1:15" ht="12.75">
      <c r="A57" s="10">
        <f>HYPERLINK("http://www.congressweb.com/nrln/bills/detail/id/25301","H.R.6690: Fighting Fraud to Protect Care for Seniors Act of 2018")</f>
        <v>0</v>
      </c>
      <c r="B57" s="10" t="s">
        <v>23</v>
      </c>
      <c r="C57" s="10" t="s">
        <v>0</v>
      </c>
      <c r="D57" s="10" t="s">
        <v>24</v>
      </c>
      <c r="E57" s="10" t="s">
        <v>24</v>
      </c>
      <c r="F57" s="10" t="s">
        <v>24</v>
      </c>
      <c r="G57" s="10" t="s">
        <v>24</v>
      </c>
      <c r="H57" s="10" t="s">
        <v>24</v>
      </c>
      <c r="I57" s="10" t="s">
        <v>24</v>
      </c>
      <c r="J57" s="10" t="s">
        <v>24</v>
      </c>
      <c r="K57" s="10" t="s">
        <v>24</v>
      </c>
      <c r="L57" s="10" t="s">
        <v>24</v>
      </c>
      <c r="M57" s="10" t="s">
        <v>24</v>
      </c>
      <c r="N57" s="10" t="s">
        <v>24</v>
      </c>
      <c r="O57" s="10" t="s">
        <v>24</v>
      </c>
    </row>
    <row r="58" spans="1:15" ht="12.75">
      <c r="A58" s="10">
        <f>HYPERLINK("http://www.congressweb.com/nrln/bills/detail/id/25307","H.R.6561: Comprehensive Care for Seniors Act of 2018")</f>
        <v>0</v>
      </c>
      <c r="B58" s="10" t="s">
        <v>23</v>
      </c>
      <c r="C58" s="10" t="s">
        <v>0</v>
      </c>
      <c r="D58" s="10" t="s">
        <v>24</v>
      </c>
      <c r="E58" s="7" t="s">
        <v>21</v>
      </c>
      <c r="F58" s="10" t="s">
        <v>24</v>
      </c>
      <c r="G58" s="7" t="s">
        <v>21</v>
      </c>
      <c r="H58" s="10" t="s">
        <v>24</v>
      </c>
      <c r="I58" s="10" t="s">
        <v>24</v>
      </c>
      <c r="J58" s="10" t="s">
        <v>24</v>
      </c>
      <c r="K58" s="10" t="s">
        <v>24</v>
      </c>
      <c r="L58" s="10" t="s">
        <v>24</v>
      </c>
      <c r="M58" s="10" t="s">
        <v>24</v>
      </c>
      <c r="N58" s="10" t="s">
        <v>24</v>
      </c>
      <c r="O58" s="10" t="s">
        <v>24</v>
      </c>
    </row>
    <row r="59" spans="1:15" ht="12.75">
      <c r="A59" s="10">
        <f>HYPERLINK("http://www.congressweb.com/nrln/bills/detail/id/24926","H.R.5997: Ensuring Patient Access To Critical Breakthrough Products Act")</f>
        <v>0</v>
      </c>
      <c r="B59" s="10" t="s">
        <v>23</v>
      </c>
      <c r="C59" s="10" t="s">
        <v>0</v>
      </c>
      <c r="D59" s="10" t="s">
        <v>24</v>
      </c>
      <c r="E59" s="10" t="s">
        <v>24</v>
      </c>
      <c r="F59" s="10" t="s">
        <v>24</v>
      </c>
      <c r="G59" s="10" t="s">
        <v>24</v>
      </c>
      <c r="H59" s="10" t="s">
        <v>24</v>
      </c>
      <c r="I59" s="10" t="s">
        <v>24</v>
      </c>
      <c r="J59" s="10" t="s">
        <v>24</v>
      </c>
      <c r="K59" s="10" t="s">
        <v>24</v>
      </c>
      <c r="L59" s="10" t="s">
        <v>24</v>
      </c>
      <c r="M59" s="10" t="s">
        <v>24</v>
      </c>
      <c r="N59" s="10" t="s">
        <v>24</v>
      </c>
      <c r="O59" s="10" t="s">
        <v>24</v>
      </c>
    </row>
    <row r="60" spans="1:15" ht="12.75">
      <c r="A60" s="10">
        <f>HYPERLINK("http://www.congressweb.com/nrln/bills/detail/id/24492","H.R.5160: Cancer Care Planning and Communications Act of 2018")</f>
        <v>0</v>
      </c>
      <c r="B60" s="10" t="s">
        <v>23</v>
      </c>
      <c r="C60" s="10" t="s">
        <v>0</v>
      </c>
      <c r="D60" s="10" t="s">
        <v>24</v>
      </c>
      <c r="E60" s="10" t="s">
        <v>24</v>
      </c>
      <c r="F60" s="10" t="s">
        <v>24</v>
      </c>
      <c r="G60" s="10" t="s">
        <v>24</v>
      </c>
      <c r="H60" s="10" t="s">
        <v>24</v>
      </c>
      <c r="I60" s="10" t="s">
        <v>24</v>
      </c>
      <c r="J60" s="10" t="s">
        <v>24</v>
      </c>
      <c r="K60" s="10" t="s">
        <v>24</v>
      </c>
      <c r="L60" s="10" t="s">
        <v>24</v>
      </c>
      <c r="M60" s="10" t="s">
        <v>24</v>
      </c>
      <c r="N60" s="10" t="s">
        <v>24</v>
      </c>
      <c r="O60" s="7" t="s">
        <v>21</v>
      </c>
    </row>
    <row r="61" spans="1:15" ht="12.75">
      <c r="A61" s="10">
        <f>HYPERLINK("http://www.congressweb.com/nrln/bills/detail/id/24497","H.R.5150: Protecting Medicare from Excessive Price Increases Act of 2018")</f>
        <v>0</v>
      </c>
      <c r="B61" s="10" t="s">
        <v>23</v>
      </c>
      <c r="C61" s="10" t="s">
        <v>0</v>
      </c>
      <c r="D61" s="10" t="s">
        <v>24</v>
      </c>
      <c r="E61" s="10" t="s">
        <v>24</v>
      </c>
      <c r="F61" s="10" t="s">
        <v>24</v>
      </c>
      <c r="G61" s="10" t="s">
        <v>24</v>
      </c>
      <c r="H61" s="10" t="s">
        <v>24</v>
      </c>
      <c r="I61" s="10" t="s">
        <v>24</v>
      </c>
      <c r="J61" s="10" t="s">
        <v>24</v>
      </c>
      <c r="K61" s="10" t="s">
        <v>24</v>
      </c>
      <c r="L61" s="10" t="s">
        <v>24</v>
      </c>
      <c r="M61" s="10" t="s">
        <v>24</v>
      </c>
      <c r="N61" s="10" t="s">
        <v>24</v>
      </c>
      <c r="O61" s="10" t="s">
        <v>24</v>
      </c>
    </row>
    <row r="62" spans="1:15" ht="12.75">
      <c r="A62" s="10">
        <f>HYPERLINK("http://www.congressweb.com/nrln/bills/detail/id/24256","H.R.4841: Standardizing Electronic Prior Authorization For Save Prescription Act of 2018")</f>
        <v>0</v>
      </c>
      <c r="B62" s="10" t="s">
        <v>23</v>
      </c>
      <c r="C62" s="10" t="s">
        <v>0</v>
      </c>
      <c r="D62" s="7" t="s">
        <v>21</v>
      </c>
      <c r="E62" s="10" t="s">
        <v>24</v>
      </c>
      <c r="F62" s="10" t="s">
        <v>24</v>
      </c>
      <c r="G62" s="10" t="s">
        <v>24</v>
      </c>
      <c r="H62" s="10" t="s">
        <v>24</v>
      </c>
      <c r="I62" s="10" t="s">
        <v>24</v>
      </c>
      <c r="J62" s="10" t="s">
        <v>24</v>
      </c>
      <c r="K62" s="10" t="s">
        <v>24</v>
      </c>
      <c r="L62" s="10" t="s">
        <v>24</v>
      </c>
      <c r="M62" s="10" t="s">
        <v>24</v>
      </c>
      <c r="N62" s="10" t="s">
        <v>24</v>
      </c>
      <c r="O62" s="10" t="s">
        <v>24</v>
      </c>
    </row>
    <row r="63" spans="1:15" ht="12.75">
      <c r="A63" s="10">
        <f>HYPERLINK("http://www.congressweb.com/nrln/bills/detail/id/24068","H.R.4392: To provide that the provision of the Medicare Program: Hospital Outpatient Prospective Payment and Ambulatory Surgical Center Payment Systems and Quality Reporting Programs final regulation relating to changes in the payment amount for certai...")</f>
        <v>0</v>
      </c>
      <c r="B63" s="10" t="s">
        <v>23</v>
      </c>
      <c r="C63" s="10" t="s">
        <v>0</v>
      </c>
      <c r="D63" s="7" t="s">
        <v>21</v>
      </c>
      <c r="E63" s="7" t="s">
        <v>21</v>
      </c>
      <c r="F63" s="10" t="s">
        <v>24</v>
      </c>
      <c r="G63" s="7" t="s">
        <v>21</v>
      </c>
      <c r="H63" s="10" t="s">
        <v>24</v>
      </c>
      <c r="I63" s="10" t="s">
        <v>24</v>
      </c>
      <c r="J63" s="10" t="s">
        <v>24</v>
      </c>
      <c r="K63" s="7" t="s">
        <v>21</v>
      </c>
      <c r="L63" s="7" t="s">
        <v>21</v>
      </c>
      <c r="M63" s="7" t="s">
        <v>21</v>
      </c>
      <c r="N63" s="10" t="s">
        <v>24</v>
      </c>
      <c r="O63" s="7" t="s">
        <v>21</v>
      </c>
    </row>
    <row r="64" spans="1:15" ht="12.75">
      <c r="A64" s="10">
        <f>HYPERLINK("http://www.congressweb.com/nrln/bills/detail/id/24024","H.R.4256:  BOLD Infrastructure for Alzheimer's Act")</f>
        <v>0</v>
      </c>
      <c r="B64" s="10" t="s">
        <v>23</v>
      </c>
      <c r="C64" s="10" t="s">
        <v>0</v>
      </c>
      <c r="D64" s="7" t="s">
        <v>21</v>
      </c>
      <c r="E64" s="7" t="s">
        <v>21</v>
      </c>
      <c r="F64" s="7" t="s">
        <v>21</v>
      </c>
      <c r="G64" s="7" t="s">
        <v>21</v>
      </c>
      <c r="H64" s="7" t="s">
        <v>21</v>
      </c>
      <c r="I64" s="10" t="s">
        <v>24</v>
      </c>
      <c r="J64" s="7" t="s">
        <v>21</v>
      </c>
      <c r="K64" s="7" t="s">
        <v>21</v>
      </c>
      <c r="L64" s="7" t="s">
        <v>21</v>
      </c>
      <c r="M64" s="7" t="s">
        <v>21</v>
      </c>
      <c r="N64" s="10" t="s">
        <v>24</v>
      </c>
      <c r="O64" s="10" t="s">
        <v>24</v>
      </c>
    </row>
    <row r="65" spans="1:15" ht="12.75">
      <c r="A65" s="10">
        <f>HYPERLINK("http://www.congressweb.com/nrln/bills/detail/id/24027","H.R.4229: Protecting HOME Access Act of 2017")</f>
        <v>0</v>
      </c>
      <c r="B65" s="10" t="s">
        <v>23</v>
      </c>
      <c r="C65" s="10" t="s">
        <v>0</v>
      </c>
      <c r="D65" s="10" t="s">
        <v>24</v>
      </c>
      <c r="E65" s="10" t="s">
        <v>24</v>
      </c>
      <c r="F65" s="10" t="s">
        <v>24</v>
      </c>
      <c r="G65" s="10" t="s">
        <v>24</v>
      </c>
      <c r="H65" s="10" t="s">
        <v>24</v>
      </c>
      <c r="I65" s="10" t="s">
        <v>24</v>
      </c>
      <c r="J65" s="10" t="s">
        <v>24</v>
      </c>
      <c r="K65" s="10" t="s">
        <v>24</v>
      </c>
      <c r="L65" s="10" t="s">
        <v>24</v>
      </c>
      <c r="M65" s="10" t="s">
        <v>24</v>
      </c>
      <c r="N65" s="10" t="s">
        <v>24</v>
      </c>
      <c r="O65" s="10" t="s">
        <v>24</v>
      </c>
    </row>
    <row r="66" spans="1:15" ht="12.75">
      <c r="A66" s="10">
        <f>HYPERLINK("http://www.congressweb.com/nrln/bills/detail/id/23983","H.R.4143: Dialysis PATIENTS Demonstration Act of 2017 ")</f>
        <v>0</v>
      </c>
      <c r="B66" s="10" t="s">
        <v>23</v>
      </c>
      <c r="C66" s="10" t="s">
        <v>0</v>
      </c>
      <c r="D66" s="10" t="s">
        <v>24</v>
      </c>
      <c r="E66" s="7" t="s">
        <v>21</v>
      </c>
      <c r="F66" s="7" t="s">
        <v>21</v>
      </c>
      <c r="G66" s="10" t="s">
        <v>24</v>
      </c>
      <c r="H66" s="10" t="s">
        <v>24</v>
      </c>
      <c r="I66" s="10" t="s">
        <v>24</v>
      </c>
      <c r="J66" s="7" t="s">
        <v>21</v>
      </c>
      <c r="K66" s="10" t="s">
        <v>24</v>
      </c>
      <c r="L66" s="7" t="s">
        <v>21</v>
      </c>
      <c r="M66" s="7" t="s">
        <v>21</v>
      </c>
      <c r="N66" s="10" t="s">
        <v>24</v>
      </c>
      <c r="O66" s="10" t="s">
        <v>24</v>
      </c>
    </row>
    <row r="67" spans="1:15" ht="12.75">
      <c r="A67" s="10">
        <f>HYPERLINK("http://www.congressweb.com/nrln/bills/detail/id/23985","H.R.4138: MEDICARE DRUG PRICE NEGOTIATION ACT OF 2017")</f>
        <v>0</v>
      </c>
      <c r="B67" s="10" t="s">
        <v>23</v>
      </c>
      <c r="C67" s="10" t="s">
        <v>20</v>
      </c>
      <c r="D67" s="10" t="s">
        <v>24</v>
      </c>
      <c r="E67" s="10" t="s">
        <v>24</v>
      </c>
      <c r="F67" s="10" t="s">
        <v>24</v>
      </c>
      <c r="G67" s="10" t="s">
        <v>24</v>
      </c>
      <c r="H67" s="10" t="s">
        <v>24</v>
      </c>
      <c r="I67" s="10" t="s">
        <v>24</v>
      </c>
      <c r="J67" s="10" t="s">
        <v>24</v>
      </c>
      <c r="K67" s="10" t="s">
        <v>24</v>
      </c>
      <c r="L67" s="10" t="s">
        <v>24</v>
      </c>
      <c r="M67" s="10" t="s">
        <v>24</v>
      </c>
      <c r="N67" s="10" t="s">
        <v>24</v>
      </c>
      <c r="O67" s="10" t="s">
        <v>24</v>
      </c>
    </row>
    <row r="68" spans="1:15" ht="12.75">
      <c r="A68" s="10">
        <f>HYPERLINK("http://www.congressweb.com/nrln/bills/detail/id/23986","H.R.4117: COMPETITIVE DRUGS ACT OF 2017")</f>
        <v>0</v>
      </c>
      <c r="B68" s="10" t="s">
        <v>23</v>
      </c>
      <c r="C68" s="10" t="s">
        <v>20</v>
      </c>
      <c r="D68" s="10" t="s">
        <v>24</v>
      </c>
      <c r="E68" s="10" t="s">
        <v>24</v>
      </c>
      <c r="F68" s="10" t="s">
        <v>24</v>
      </c>
      <c r="G68" s="10" t="s">
        <v>24</v>
      </c>
      <c r="H68" s="10" t="s">
        <v>24</v>
      </c>
      <c r="I68" s="10" t="s">
        <v>24</v>
      </c>
      <c r="J68" s="10" t="s">
        <v>24</v>
      </c>
      <c r="K68" s="10" t="s">
        <v>24</v>
      </c>
      <c r="L68" s="10" t="s">
        <v>24</v>
      </c>
      <c r="M68" s="10" t="s">
        <v>24</v>
      </c>
      <c r="N68" s="10" t="s">
        <v>24</v>
      </c>
      <c r="O68" s="10" t="s">
        <v>24</v>
      </c>
    </row>
    <row r="69" spans="1:15" ht="12.75">
      <c r="A69" s="10">
        <f>HYPERLINK("http://www.congressweb.com/nrln/bills/detail/id/23991","H.R.4116: TRANSPARENT DRUG PRICING ACT OF 2017")</f>
        <v>0</v>
      </c>
      <c r="B69" s="10" t="s">
        <v>23</v>
      </c>
      <c r="C69" s="10" t="s">
        <v>20</v>
      </c>
      <c r="D69" s="10" t="s">
        <v>24</v>
      </c>
      <c r="E69" s="10" t="s">
        <v>24</v>
      </c>
      <c r="F69" s="10" t="s">
        <v>24</v>
      </c>
      <c r="G69" s="10" t="s">
        <v>24</v>
      </c>
      <c r="H69" s="10" t="s">
        <v>24</v>
      </c>
      <c r="I69" s="10" t="s">
        <v>24</v>
      </c>
      <c r="J69" s="10" t="s">
        <v>24</v>
      </c>
      <c r="K69" s="10" t="s">
        <v>24</v>
      </c>
      <c r="L69" s="10" t="s">
        <v>24</v>
      </c>
      <c r="M69" s="10" t="s">
        <v>24</v>
      </c>
      <c r="N69" s="10" t="s">
        <v>24</v>
      </c>
      <c r="O69" s="10" t="s">
        <v>24</v>
      </c>
    </row>
    <row r="70" spans="1:15" ht="12.75">
      <c r="A70" s="10">
        <f>HYPERLINK("http://www.congressweb.com/nrln/bills/detail/id/23993","H.R.3982: Social Security Tax Fairness Act")</f>
        <v>0</v>
      </c>
      <c r="B70" s="10" t="s">
        <v>23</v>
      </c>
      <c r="C70" s="10" t="s">
        <v>0</v>
      </c>
      <c r="D70" s="10" t="s">
        <v>24</v>
      </c>
      <c r="E70" s="10" t="s">
        <v>24</v>
      </c>
      <c r="F70" s="10" t="s">
        <v>24</v>
      </c>
      <c r="G70" s="10" t="s">
        <v>24</v>
      </c>
      <c r="H70" s="10" t="s">
        <v>24</v>
      </c>
      <c r="I70" s="10" t="s">
        <v>24</v>
      </c>
      <c r="J70" s="10" t="s">
        <v>24</v>
      </c>
      <c r="K70" s="10" t="s">
        <v>24</v>
      </c>
      <c r="L70" s="10" t="s">
        <v>24</v>
      </c>
      <c r="M70" s="10" t="s">
        <v>24</v>
      </c>
      <c r="N70" s="10" t="s">
        <v>24</v>
      </c>
      <c r="O70" s="10" t="s">
        <v>24</v>
      </c>
    </row>
    <row r="71" spans="1:15" ht="12.75">
      <c r="A71" s="10">
        <f>HYPERLINK("http://www.congressweb.com/nrln/bills/detail/id/23884","H.R.3857: Protecting Advice for Small Saver Act of 2017")</f>
        <v>0</v>
      </c>
      <c r="B71" s="10" t="s">
        <v>19</v>
      </c>
      <c r="C71" s="10" t="s">
        <v>0</v>
      </c>
      <c r="D71" s="7" t="s">
        <v>21</v>
      </c>
      <c r="E71" s="7" t="s">
        <v>21</v>
      </c>
      <c r="F71" s="7" t="s">
        <v>21</v>
      </c>
      <c r="G71" s="7" t="s">
        <v>21</v>
      </c>
      <c r="H71" s="7" t="s">
        <v>21</v>
      </c>
      <c r="I71" s="7" t="s">
        <v>21</v>
      </c>
      <c r="J71" s="7" t="s">
        <v>21</v>
      </c>
      <c r="K71" s="7" t="s">
        <v>21</v>
      </c>
      <c r="L71" s="7" t="s">
        <v>21</v>
      </c>
      <c r="M71" s="7" t="s">
        <v>21</v>
      </c>
      <c r="N71" s="7" t="s">
        <v>21</v>
      </c>
      <c r="O71" s="7" t="s">
        <v>21</v>
      </c>
    </row>
    <row r="72" spans="1:15" ht="12.75">
      <c r="A72" s="10">
        <f>HYPERLINK("http://www.congressweb.com/nrln/bills/detail/id/24080","H.R.3758: Creating High-Quality Results and Outcomes Necessary to Improve Chronic (CHRONIC) Act of 2017")</f>
        <v>0</v>
      </c>
      <c r="B72" s="10" t="s">
        <v>23</v>
      </c>
      <c r="C72" s="10" t="s">
        <v>0</v>
      </c>
      <c r="D72" s="10" t="s">
        <v>24</v>
      </c>
      <c r="E72" s="10" t="s">
        <v>24</v>
      </c>
      <c r="F72" s="10" t="s">
        <v>24</v>
      </c>
      <c r="G72" s="10" t="s">
        <v>24</v>
      </c>
      <c r="H72" s="7" t="s">
        <v>21</v>
      </c>
      <c r="I72" s="10" t="s">
        <v>24</v>
      </c>
      <c r="J72" s="10" t="s">
        <v>24</v>
      </c>
      <c r="K72" s="10" t="s">
        <v>24</v>
      </c>
      <c r="L72" s="10" t="s">
        <v>24</v>
      </c>
      <c r="M72" s="10" t="s">
        <v>24</v>
      </c>
      <c r="N72" s="10" t="s">
        <v>24</v>
      </c>
      <c r="O72" s="10" t="s">
        <v>24</v>
      </c>
    </row>
    <row r="73" spans="1:15" ht="12.75">
      <c r="A73" s="10">
        <f>HYPERLINK("http://www.congressweb.com/nrln/bills/detail/id/23763","H.R.3730: To amend title XVIII of the Social Security Act to provide for the non-application of Medicare competitive acquisition rates to complex rehabilitative manual wheelchairs and accessories.")</f>
        <v>0</v>
      </c>
      <c r="B73" s="10" t="s">
        <v>43</v>
      </c>
      <c r="C73" s="10" t="s">
        <v>0</v>
      </c>
      <c r="D73" s="10" t="s">
        <v>24</v>
      </c>
      <c r="E73" s="10" t="s">
        <v>24</v>
      </c>
      <c r="F73" s="10" t="s">
        <v>24</v>
      </c>
      <c r="G73" s="10" t="s">
        <v>24</v>
      </c>
      <c r="H73" s="10" t="s">
        <v>24</v>
      </c>
      <c r="I73" s="10" t="s">
        <v>24</v>
      </c>
      <c r="J73" s="10" t="s">
        <v>24</v>
      </c>
      <c r="K73" s="10" t="s">
        <v>24</v>
      </c>
      <c r="L73" s="10" t="s">
        <v>24</v>
      </c>
      <c r="M73" s="10" t="s">
        <v>24</v>
      </c>
      <c r="N73" s="10" t="s">
        <v>24</v>
      </c>
      <c r="O73" s="10" t="s">
        <v>24</v>
      </c>
    </row>
    <row r="74" spans="1:15" ht="12.75">
      <c r="A74" s="10">
        <f>HYPERLINK("http://www.congressweb.com/nrln/bills/detail/id/23580","H.R.3635: Local Coverage Determination Clarification Act of 2017")</f>
        <v>0</v>
      </c>
      <c r="B74" s="10" t="s">
        <v>23</v>
      </c>
      <c r="C74" s="10" t="s">
        <v>0</v>
      </c>
      <c r="D74" s="10" t="s">
        <v>24</v>
      </c>
      <c r="E74" s="10" t="s">
        <v>24</v>
      </c>
      <c r="F74" s="10" t="s">
        <v>24</v>
      </c>
      <c r="G74" s="10" t="s">
        <v>24</v>
      </c>
      <c r="H74" s="10" t="s">
        <v>24</v>
      </c>
      <c r="I74" s="10" t="s">
        <v>24</v>
      </c>
      <c r="J74" s="7" t="s">
        <v>21</v>
      </c>
      <c r="K74" s="10" t="s">
        <v>24</v>
      </c>
      <c r="L74" s="10" t="s">
        <v>24</v>
      </c>
      <c r="M74" s="10" t="s">
        <v>24</v>
      </c>
      <c r="N74" s="10" t="s">
        <v>24</v>
      </c>
      <c r="O74" s="10" t="s">
        <v>24</v>
      </c>
    </row>
    <row r="75" spans="1:15" ht="12.75">
      <c r="A75" s="10">
        <f>HYPERLINK("http://www.congressweb.com/nrln/bills/detail/id/23582","H.R.3178: Medicare Part B Improvement Act of 2017")</f>
        <v>0</v>
      </c>
      <c r="B75" s="10" t="s">
        <v>23</v>
      </c>
      <c r="C75" s="10" t="s">
        <v>0</v>
      </c>
      <c r="D75" s="10" t="s">
        <v>24</v>
      </c>
      <c r="E75" s="10" t="s">
        <v>24</v>
      </c>
      <c r="F75" s="10" t="s">
        <v>24</v>
      </c>
      <c r="G75" s="7" t="s">
        <v>21</v>
      </c>
      <c r="H75" s="10" t="s">
        <v>24</v>
      </c>
      <c r="I75" s="7" t="s">
        <v>21</v>
      </c>
      <c r="J75" s="10" t="s">
        <v>24</v>
      </c>
      <c r="K75" s="10" t="s">
        <v>24</v>
      </c>
      <c r="L75" s="10" t="s">
        <v>24</v>
      </c>
      <c r="M75" s="10" t="s">
        <v>24</v>
      </c>
      <c r="N75" s="10" t="s">
        <v>24</v>
      </c>
      <c r="O75" s="10" t="s">
        <v>24</v>
      </c>
    </row>
    <row r="76" spans="1:15" ht="12.75">
      <c r="A76" s="10">
        <f>HYPERLINK("http://www.congressweb.com/nrln/bills/detail/id/23375","H.R.3163: Medicare Part B Home Infusion Services Temporary Transitional Payment Act")</f>
        <v>0</v>
      </c>
      <c r="B76" s="10" t="s">
        <v>23</v>
      </c>
      <c r="C76" s="10" t="s">
        <v>0</v>
      </c>
      <c r="D76" s="10" t="s">
        <v>24</v>
      </c>
      <c r="E76" s="10" t="s">
        <v>24</v>
      </c>
      <c r="F76" s="10" t="s">
        <v>24</v>
      </c>
      <c r="G76" s="10" t="s">
        <v>24</v>
      </c>
      <c r="H76" s="10" t="s">
        <v>24</v>
      </c>
      <c r="I76" s="10" t="s">
        <v>24</v>
      </c>
      <c r="J76" s="10" t="s">
        <v>24</v>
      </c>
      <c r="K76" s="10" t="s">
        <v>24</v>
      </c>
      <c r="L76" s="7" t="s">
        <v>21</v>
      </c>
      <c r="M76" s="10" t="s">
        <v>24</v>
      </c>
      <c r="N76" s="10" t="s">
        <v>24</v>
      </c>
      <c r="O76" s="10" t="s">
        <v>24</v>
      </c>
    </row>
    <row r="77" spans="1:15" ht="12.75">
      <c r="A77" s="10">
        <f>HYPERLINK("http://www.congressweb.com/nrln/bills/detail/id/23284","H.R.3032: Mental Health Access Improvement Act of 2017")</f>
        <v>0</v>
      </c>
      <c r="B77" s="10" t="s">
        <v>23</v>
      </c>
      <c r="C77" s="10" t="s">
        <v>0</v>
      </c>
      <c r="D77" s="10" t="s">
        <v>24</v>
      </c>
      <c r="E77" s="10" t="s">
        <v>24</v>
      </c>
      <c r="F77" s="10" t="s">
        <v>24</v>
      </c>
      <c r="G77" s="7" t="s">
        <v>21</v>
      </c>
      <c r="H77" s="10" t="s">
        <v>24</v>
      </c>
      <c r="I77" s="10" t="s">
        <v>24</v>
      </c>
      <c r="J77" s="10" t="s">
        <v>24</v>
      </c>
      <c r="K77" s="10" t="s">
        <v>24</v>
      </c>
      <c r="L77" s="10" t="s">
        <v>24</v>
      </c>
      <c r="M77" s="10" t="s">
        <v>24</v>
      </c>
      <c r="N77" s="10" t="s">
        <v>24</v>
      </c>
      <c r="O77" s="10" t="s">
        <v>24</v>
      </c>
    </row>
    <row r="78" spans="1:15" ht="12.75">
      <c r="A78" s="10">
        <f>HYPERLINK("http://www.congressweb.com/nrln/bills/detail/id/23287","H.R.2974: Stop Price Gouging Act")</f>
        <v>0</v>
      </c>
      <c r="B78" s="10" t="s">
        <v>23</v>
      </c>
      <c r="C78" s="10" t="s">
        <v>0</v>
      </c>
      <c r="D78" s="10" t="s">
        <v>24</v>
      </c>
      <c r="E78" s="10" t="s">
        <v>24</v>
      </c>
      <c r="F78" s="10" t="s">
        <v>24</v>
      </c>
      <c r="G78" s="10" t="s">
        <v>24</v>
      </c>
      <c r="H78" s="10" t="s">
        <v>24</v>
      </c>
      <c r="I78" s="10" t="s">
        <v>24</v>
      </c>
      <c r="J78" s="10" t="s">
        <v>24</v>
      </c>
      <c r="K78" s="10" t="s">
        <v>24</v>
      </c>
      <c r="L78" s="10" t="s">
        <v>24</v>
      </c>
      <c r="M78" s="7" t="s">
        <v>21</v>
      </c>
      <c r="N78" s="10" t="s">
        <v>24</v>
      </c>
      <c r="O78" s="10" t="s">
        <v>24</v>
      </c>
    </row>
    <row r="79" spans="1:15" ht="12.75">
      <c r="A79" s="10">
        <f>HYPERLINK("http://www.congressweb.com/nrln/bills/detail/id/23195","H.R.2823: Affordable Retirement Advice for Savers of 2017")</f>
        <v>0</v>
      </c>
      <c r="B79" s="10" t="s">
        <v>19</v>
      </c>
      <c r="C79" s="10" t="s">
        <v>0</v>
      </c>
      <c r="D79" s="7" t="s">
        <v>21</v>
      </c>
      <c r="E79" s="7" t="s">
        <v>21</v>
      </c>
      <c r="F79" s="7" t="s">
        <v>21</v>
      </c>
      <c r="G79" s="7" t="s">
        <v>21</v>
      </c>
      <c r="H79" s="7" t="s">
        <v>21</v>
      </c>
      <c r="I79" s="7" t="s">
        <v>21</v>
      </c>
      <c r="J79" s="7" t="s">
        <v>21</v>
      </c>
      <c r="K79" s="7" t="s">
        <v>21</v>
      </c>
      <c r="L79" s="7" t="s">
        <v>21</v>
      </c>
      <c r="M79" s="7" t="s">
        <v>21</v>
      </c>
      <c r="N79" s="7" t="s">
        <v>21</v>
      </c>
      <c r="O79" s="7" t="s">
        <v>21</v>
      </c>
    </row>
    <row r="80" spans="1:15" ht="12.75">
      <c r="A80" s="10">
        <f>HYPERLINK("http://www.congressweb.com/nrln/bills/detail/id/23133","H.R.2589: Huntington's Disease Parity Act of 2017")</f>
        <v>0</v>
      </c>
      <c r="B80" s="10" t="s">
        <v>23</v>
      </c>
      <c r="C80" s="10" t="s">
        <v>0</v>
      </c>
      <c r="D80" s="10" t="s">
        <v>24</v>
      </c>
      <c r="E80" s="10" t="s">
        <v>24</v>
      </c>
      <c r="F80" s="7" t="s">
        <v>21</v>
      </c>
      <c r="G80" s="7" t="s">
        <v>21</v>
      </c>
      <c r="H80" s="10" t="s">
        <v>24</v>
      </c>
      <c r="I80" s="10" t="s">
        <v>24</v>
      </c>
      <c r="J80" s="10" t="s">
        <v>24</v>
      </c>
      <c r="K80" s="10" t="s">
        <v>24</v>
      </c>
      <c r="L80" s="7" t="s">
        <v>21</v>
      </c>
      <c r="M80" s="10" t="s">
        <v>24</v>
      </c>
      <c r="N80" s="7" t="s">
        <v>21</v>
      </c>
      <c r="O80" s="10" t="s">
        <v>24</v>
      </c>
    </row>
    <row r="81" spans="1:15" ht="12.75">
      <c r="A81" s="10">
        <f>HYPERLINK("http://www.congressweb.com/nrln/bills/detail/id/23138","H.R.2578: Employee Benefits Act of 2017")</f>
        <v>0</v>
      </c>
      <c r="B81" s="10" t="s">
        <v>23</v>
      </c>
      <c r="C81" s="10" t="s">
        <v>0</v>
      </c>
      <c r="D81" s="10" t="s">
        <v>24</v>
      </c>
      <c r="E81" s="10" t="s">
        <v>24</v>
      </c>
      <c r="F81" s="10" t="s">
        <v>24</v>
      </c>
      <c r="G81" s="10" t="s">
        <v>24</v>
      </c>
      <c r="H81" s="10" t="s">
        <v>24</v>
      </c>
      <c r="I81" s="10" t="s">
        <v>24</v>
      </c>
      <c r="J81" s="10" t="s">
        <v>24</v>
      </c>
      <c r="K81" s="10" t="s">
        <v>24</v>
      </c>
      <c r="L81" s="10" t="s">
        <v>24</v>
      </c>
      <c r="M81" s="10" t="s">
        <v>24</v>
      </c>
      <c r="N81" s="10" t="s">
        <v>24</v>
      </c>
      <c r="O81" s="10" t="s">
        <v>24</v>
      </c>
    </row>
    <row r="82" spans="1:15" ht="12.75">
      <c r="A82" s="10">
        <f>HYPERLINK("http://www.congressweb.com/nrln/bills/detail/id/22069","H.R.2412: Keep Our Pension Promises Act of 2017")</f>
        <v>0</v>
      </c>
      <c r="B82" s="10" t="s">
        <v>23</v>
      </c>
      <c r="C82" s="10" t="s">
        <v>0</v>
      </c>
      <c r="D82" s="10" t="s">
        <v>24</v>
      </c>
      <c r="E82" s="10" t="s">
        <v>24</v>
      </c>
      <c r="F82" s="10" t="s">
        <v>24</v>
      </c>
      <c r="G82" s="10" t="s">
        <v>24</v>
      </c>
      <c r="H82" s="10" t="s">
        <v>24</v>
      </c>
      <c r="I82" s="10" t="s">
        <v>24</v>
      </c>
      <c r="J82" s="10" t="s">
        <v>24</v>
      </c>
      <c r="K82" s="10" t="s">
        <v>24</v>
      </c>
      <c r="L82" s="10" t="s">
        <v>24</v>
      </c>
      <c r="M82" s="10" t="s">
        <v>24</v>
      </c>
      <c r="N82" s="10" t="s">
        <v>24</v>
      </c>
      <c r="O82" s="10" t="s">
        <v>24</v>
      </c>
    </row>
    <row r="83" spans="1:15" ht="12.75">
      <c r="A83" s="10">
        <f>HYPERLINK("http://www.congressweb.com/nrln/bills/detail/id/22038","H.R.2368: Right to Try Act of 2017")</f>
        <v>0</v>
      </c>
      <c r="B83" s="10" t="s">
        <v>23</v>
      </c>
      <c r="C83" s="10" t="s">
        <v>0</v>
      </c>
      <c r="D83" s="10" t="s">
        <v>24</v>
      </c>
      <c r="E83" s="10" t="s">
        <v>24</v>
      </c>
      <c r="F83" s="10" t="s">
        <v>24</v>
      </c>
      <c r="G83" s="10" t="s">
        <v>24</v>
      </c>
      <c r="H83" s="10" t="s">
        <v>24</v>
      </c>
      <c r="I83" s="10" t="s">
        <v>24</v>
      </c>
      <c r="J83" s="10" t="s">
        <v>24</v>
      </c>
      <c r="K83" s="10" t="s">
        <v>24</v>
      </c>
      <c r="L83" s="10" t="s">
        <v>24</v>
      </c>
      <c r="M83" s="10" t="s">
        <v>24</v>
      </c>
      <c r="N83" s="10" t="s">
        <v>24</v>
      </c>
      <c r="O83" s="10" t="s">
        <v>24</v>
      </c>
    </row>
    <row r="84" spans="1:15" ht="12.75">
      <c r="A84" s="10">
        <f>HYPERLINK("http://www.congressweb.com/nrln/bills/detail/id/22049","H.R.2307: Protecting Access to Lifesaving Screenings Act (PALS Act) of 2017")</f>
        <v>0</v>
      </c>
      <c r="B84" s="10" t="s">
        <v>23</v>
      </c>
      <c r="C84" s="10" t="s">
        <v>0</v>
      </c>
      <c r="D84" s="10" t="s">
        <v>24</v>
      </c>
      <c r="E84" s="10" t="s">
        <v>24</v>
      </c>
      <c r="F84" s="10" t="s">
        <v>24</v>
      </c>
      <c r="G84" s="10" t="s">
        <v>24</v>
      </c>
      <c r="H84" s="10" t="s">
        <v>24</v>
      </c>
      <c r="I84" s="10" t="s">
        <v>24</v>
      </c>
      <c r="J84" s="10" t="s">
        <v>24</v>
      </c>
      <c r="K84" s="10" t="s">
        <v>24</v>
      </c>
      <c r="L84" s="10" t="s">
        <v>24</v>
      </c>
      <c r="M84" s="10" t="s">
        <v>24</v>
      </c>
      <c r="N84" s="10" t="s">
        <v>24</v>
      </c>
      <c r="O84" s="10" t="s">
        <v>24</v>
      </c>
    </row>
    <row r="85" spans="1:15" ht="12.75">
      <c r="A85" s="10">
        <f>HYPERLINK("http://www.congressweb.com/nrln/bills/detail/id/21988","H.R.2212: Creates Act of 2017")</f>
        <v>0</v>
      </c>
      <c r="B85" s="10" t="s">
        <v>23</v>
      </c>
      <c r="C85" s="10" t="s">
        <v>20</v>
      </c>
      <c r="D85" s="10" t="s">
        <v>24</v>
      </c>
      <c r="E85" s="10" t="s">
        <v>24</v>
      </c>
      <c r="F85" s="10" t="s">
        <v>24</v>
      </c>
      <c r="G85" s="10" t="s">
        <v>24</v>
      </c>
      <c r="H85" s="10" t="s">
        <v>24</v>
      </c>
      <c r="I85" s="10" t="s">
        <v>24</v>
      </c>
      <c r="J85" s="10" t="s">
        <v>24</v>
      </c>
      <c r="K85" s="10" t="s">
        <v>24</v>
      </c>
      <c r="L85" s="10" t="s">
        <v>24</v>
      </c>
      <c r="M85" s="10" t="s">
        <v>24</v>
      </c>
      <c r="N85" s="10" t="s">
        <v>24</v>
      </c>
      <c r="O85" s="10" t="s">
        <v>24</v>
      </c>
    </row>
    <row r="86" spans="1:15" ht="12.75">
      <c r="A86" s="10">
        <f>HYPERLINK("http://www.congressweb.com/nrln/bills/detail/id/21946","H.R.2113: Speeding Access to Already Approved Pharmaceutical Act of 2017")</f>
        <v>0</v>
      </c>
      <c r="B86" s="10" t="s">
        <v>23</v>
      </c>
      <c r="C86" s="10" t="s">
        <v>0</v>
      </c>
      <c r="D86" s="10" t="s">
        <v>24</v>
      </c>
      <c r="E86" s="10" t="s">
        <v>24</v>
      </c>
      <c r="F86" s="10" t="s">
        <v>24</v>
      </c>
      <c r="G86" s="10" t="s">
        <v>24</v>
      </c>
      <c r="H86" s="10" t="s">
        <v>24</v>
      </c>
      <c r="I86" s="10" t="s">
        <v>24</v>
      </c>
      <c r="J86" s="10" t="s">
        <v>24</v>
      </c>
      <c r="K86" s="10" t="s">
        <v>24</v>
      </c>
      <c r="L86" s="10" t="s">
        <v>24</v>
      </c>
      <c r="M86" s="10" t="s">
        <v>24</v>
      </c>
      <c r="N86" s="10" t="s">
        <v>24</v>
      </c>
      <c r="O86" s="10" t="s">
        <v>24</v>
      </c>
    </row>
    <row r="87" spans="1:15" ht="12.75">
      <c r="A87" s="10">
        <f>HYPERLINK("http://www.congressweb.com/nrln/bills/detail/id/21902","H.R.2051: FAST Generics Act of 2017")</f>
        <v>0</v>
      </c>
      <c r="B87" s="10" t="s">
        <v>23</v>
      </c>
      <c r="C87" s="10" t="s">
        <v>20</v>
      </c>
      <c r="D87" s="10" t="s">
        <v>24</v>
      </c>
      <c r="E87" s="10" t="s">
        <v>24</v>
      </c>
      <c r="F87" s="10" t="s">
        <v>24</v>
      </c>
      <c r="G87" s="10" t="s">
        <v>24</v>
      </c>
      <c r="H87" s="10" t="s">
        <v>24</v>
      </c>
      <c r="I87" s="10" t="s">
        <v>24</v>
      </c>
      <c r="J87" s="10" t="s">
        <v>24</v>
      </c>
      <c r="K87" s="10" t="s">
        <v>24</v>
      </c>
      <c r="L87" s="10" t="s">
        <v>24</v>
      </c>
      <c r="M87" s="10" t="s">
        <v>24</v>
      </c>
      <c r="N87" s="10" t="s">
        <v>24</v>
      </c>
      <c r="O87" s="10" t="s">
        <v>24</v>
      </c>
    </row>
    <row r="88" spans="1:15" ht="12.75">
      <c r="A88" s="10">
        <f>HYPERLINK("http://www.congressweb.com/nrln/bills/detail/id/21752","H.R.1825: Home Health Care Planning Improvement Act of 2017")</f>
        <v>0</v>
      </c>
      <c r="B88" s="10" t="s">
        <v>23</v>
      </c>
      <c r="C88" s="10" t="s">
        <v>0</v>
      </c>
      <c r="D88" s="7" t="s">
        <v>21</v>
      </c>
      <c r="E88" s="7" t="s">
        <v>21</v>
      </c>
      <c r="F88" s="10" t="s">
        <v>24</v>
      </c>
      <c r="G88" s="7" t="s">
        <v>21</v>
      </c>
      <c r="H88" s="7" t="s">
        <v>21</v>
      </c>
      <c r="I88" s="10" t="s">
        <v>24</v>
      </c>
      <c r="J88" s="7" t="s">
        <v>21</v>
      </c>
      <c r="K88" s="7" t="s">
        <v>21</v>
      </c>
      <c r="L88" s="7" t="s">
        <v>21</v>
      </c>
      <c r="M88" s="7" t="s">
        <v>21</v>
      </c>
      <c r="N88" s="7" t="s">
        <v>21</v>
      </c>
      <c r="O88" s="7" t="s">
        <v>21</v>
      </c>
    </row>
    <row r="89" spans="1:15" ht="12.75">
      <c r="A89" s="10">
        <f>HYPERLINK("http://www.congressweb.com/nrln/bills/detail/id/21789","H.R.1776: IMPROVING ACCESS TO AFFORDABLE PRESCRIPTION DRUGS ACT OF 2017")</f>
        <v>0</v>
      </c>
      <c r="B89" s="10" t="s">
        <v>23</v>
      </c>
      <c r="C89" s="10" t="s">
        <v>20</v>
      </c>
      <c r="D89" s="10" t="s">
        <v>24</v>
      </c>
      <c r="E89" s="10" t="s">
        <v>24</v>
      </c>
      <c r="F89" s="10" t="s">
        <v>24</v>
      </c>
      <c r="G89" s="10" t="s">
        <v>24</v>
      </c>
      <c r="H89" s="10" t="s">
        <v>24</v>
      </c>
      <c r="I89" s="10" t="s">
        <v>24</v>
      </c>
      <c r="J89" s="10" t="s">
        <v>24</v>
      </c>
      <c r="K89" s="10" t="s">
        <v>24</v>
      </c>
      <c r="L89" s="10" t="s">
        <v>24</v>
      </c>
      <c r="M89" s="10" t="s">
        <v>24</v>
      </c>
      <c r="N89" s="10" t="s">
        <v>24</v>
      </c>
      <c r="O89" s="10" t="s">
        <v>24</v>
      </c>
    </row>
    <row r="90" spans="1:15" ht="12.75">
      <c r="A90" s="10">
        <f>HYPERLINK("http://www.congressweb.com/nrln/bills/detail/id/21673","H.R.1578: Donald Payne Sr. Colorectal Cancer Detection Act of 2017")</f>
        <v>0</v>
      </c>
      <c r="B90" s="10" t="s">
        <v>23</v>
      </c>
      <c r="C90" s="10" t="s">
        <v>0</v>
      </c>
      <c r="D90" s="10" t="s">
        <v>24</v>
      </c>
      <c r="E90" s="7" t="s">
        <v>21</v>
      </c>
      <c r="F90" s="10" t="s">
        <v>24</v>
      </c>
      <c r="G90" s="10" t="s">
        <v>24</v>
      </c>
      <c r="H90" s="10" t="s">
        <v>24</v>
      </c>
      <c r="I90" s="10" t="s">
        <v>24</v>
      </c>
      <c r="J90" s="7" t="s">
        <v>21</v>
      </c>
      <c r="K90" s="10" t="s">
        <v>24</v>
      </c>
      <c r="L90" s="10" t="s">
        <v>24</v>
      </c>
      <c r="M90" s="7" t="s">
        <v>21</v>
      </c>
      <c r="N90" s="10" t="s">
        <v>24</v>
      </c>
      <c r="O90" s="10" t="s">
        <v>24</v>
      </c>
    </row>
    <row r="91" spans="1:15" ht="12.75">
      <c r="A91" s="10">
        <f>HYPERLINK("http://www.congressweb.com/nrln/bills/detail/id/21621","H.R.1513: Social Security Must Averrt Identity Loss (MAIL) Act of 2017")</f>
        <v>0</v>
      </c>
      <c r="B91" s="10" t="s">
        <v>23</v>
      </c>
      <c r="C91" s="10" t="s">
        <v>0</v>
      </c>
      <c r="D91" s="10" t="s">
        <v>24</v>
      </c>
      <c r="E91" s="10" t="s">
        <v>24</v>
      </c>
      <c r="F91" s="10" t="s">
        <v>24</v>
      </c>
      <c r="G91" s="10" t="s">
        <v>24</v>
      </c>
      <c r="H91" s="10" t="s">
        <v>24</v>
      </c>
      <c r="I91" s="10" t="s">
        <v>24</v>
      </c>
      <c r="J91" s="10" t="s">
        <v>24</v>
      </c>
      <c r="K91" s="10" t="s">
        <v>24</v>
      </c>
      <c r="L91" s="7" t="s">
        <v>21</v>
      </c>
      <c r="M91" s="10" t="s">
        <v>24</v>
      </c>
      <c r="N91" s="10" t="s">
        <v>24</v>
      </c>
      <c r="O91" s="10" t="s">
        <v>24</v>
      </c>
    </row>
    <row r="92" spans="1:15" ht="12.75">
      <c r="A92" s="10">
        <f>HYPERLINK("http://www.congressweb.com/nrln/bills/detail/id/21627","H.R.1480: Safe and Affordable Drugs from Canada Act of 2017")</f>
        <v>0</v>
      </c>
      <c r="B92" s="10" t="s">
        <v>23</v>
      </c>
      <c r="C92" s="10" t="s">
        <v>20</v>
      </c>
      <c r="D92" s="10" t="s">
        <v>24</v>
      </c>
      <c r="E92" s="10" t="s">
        <v>24</v>
      </c>
      <c r="F92" s="10" t="s">
        <v>24</v>
      </c>
      <c r="G92" s="10" t="s">
        <v>24</v>
      </c>
      <c r="H92" s="10" t="s">
        <v>24</v>
      </c>
      <c r="I92" s="10" t="s">
        <v>24</v>
      </c>
      <c r="J92" s="10" t="s">
        <v>24</v>
      </c>
      <c r="K92" s="10" t="s">
        <v>24</v>
      </c>
      <c r="L92" s="10" t="s">
        <v>24</v>
      </c>
      <c r="M92" s="10" t="s">
        <v>24</v>
      </c>
      <c r="N92" s="10" t="s">
        <v>24</v>
      </c>
      <c r="O92" s="10" t="s">
        <v>24</v>
      </c>
    </row>
    <row r="93" spans="1:15" ht="12.75">
      <c r="A93" s="10">
        <f>HYPERLINK("http://www.congressweb.com/nrln/bills/detail/id/21633","H.R.1409: Cancer Drug Parity Act of 2017")</f>
        <v>0</v>
      </c>
      <c r="B93" s="10" t="s">
        <v>23</v>
      </c>
      <c r="C93" s="10" t="s">
        <v>0</v>
      </c>
      <c r="D93" s="10" t="s">
        <v>24</v>
      </c>
      <c r="E93" s="10" t="s">
        <v>24</v>
      </c>
      <c r="F93" s="7" t="s">
        <v>21</v>
      </c>
      <c r="G93" s="7" t="s">
        <v>21</v>
      </c>
      <c r="H93" s="10" t="s">
        <v>24</v>
      </c>
      <c r="I93" s="10" t="s">
        <v>24</v>
      </c>
      <c r="J93" s="7" t="s">
        <v>21</v>
      </c>
      <c r="K93" s="10" t="s">
        <v>24</v>
      </c>
      <c r="L93" s="10" t="s">
        <v>24</v>
      </c>
      <c r="M93" s="7" t="s">
        <v>21</v>
      </c>
      <c r="N93" s="7" t="s">
        <v>21</v>
      </c>
      <c r="O93" s="10" t="s">
        <v>24</v>
      </c>
    </row>
    <row r="94" spans="1:15" ht="12.75">
      <c r="A94" s="10">
        <f>HYPERLINK("http://www.congressweb.com/nrln/bills/detail/id/21493","H.R.1361: To amend title XVIII of the Social Security Act to provide for the non-application of Medicare competitive acquisition rates to complex rehabilitative wheelchairs and accessories.")</f>
        <v>0</v>
      </c>
      <c r="B94" s="10" t="s">
        <v>43</v>
      </c>
      <c r="C94" s="10" t="s">
        <v>0</v>
      </c>
      <c r="D94" s="10" t="s">
        <v>24</v>
      </c>
      <c r="E94" s="10" t="s">
        <v>24</v>
      </c>
      <c r="F94" s="10" t="s">
        <v>24</v>
      </c>
      <c r="G94" s="10" t="s">
        <v>24</v>
      </c>
      <c r="H94" s="10" t="s">
        <v>24</v>
      </c>
      <c r="I94" s="10" t="s">
        <v>24</v>
      </c>
      <c r="J94" s="10" t="s">
        <v>24</v>
      </c>
      <c r="K94" s="10" t="s">
        <v>24</v>
      </c>
      <c r="L94" s="10" t="s">
        <v>24</v>
      </c>
      <c r="M94" s="10" t="s">
        <v>24</v>
      </c>
      <c r="N94" s="10" t="s">
        <v>24</v>
      </c>
      <c r="O94" s="10" t="s">
        <v>24</v>
      </c>
    </row>
    <row r="95" spans="1:15" ht="12.75">
      <c r="A95" s="10">
        <f>HYPERLINK("http://www.congressweb.com/nrln/bills/detail/id/21494","H.R.1316: PRESCRIPTION DRUG PRICE TRANSPARENCY ACT OF 2017")</f>
        <v>0</v>
      </c>
      <c r="B95" s="10" t="s">
        <v>23</v>
      </c>
      <c r="C95" s="10" t="s">
        <v>20</v>
      </c>
      <c r="D95" s="10" t="s">
        <v>24</v>
      </c>
      <c r="E95" s="10" t="s">
        <v>24</v>
      </c>
      <c r="F95" s="10" t="s">
        <v>24</v>
      </c>
      <c r="G95" s="10" t="s">
        <v>24</v>
      </c>
      <c r="H95" s="10" t="s">
        <v>24</v>
      </c>
      <c r="I95" s="10" t="s">
        <v>24</v>
      </c>
      <c r="J95" s="10" t="s">
        <v>24</v>
      </c>
      <c r="K95" s="10" t="s">
        <v>24</v>
      </c>
      <c r="L95" s="10" t="s">
        <v>24</v>
      </c>
      <c r="M95" s="10" t="s">
        <v>24</v>
      </c>
      <c r="N95" s="10" t="s">
        <v>24</v>
      </c>
      <c r="O95" s="10" t="s">
        <v>24</v>
      </c>
    </row>
    <row r="96" spans="1:15" ht="12.75">
      <c r="A96" s="10">
        <f>HYPERLINK("http://www.congressweb.com/nrln/bills/detail/id/21500","H.R.1298:  CT COLONOGRAPHY SCREENING FOR COLORECTAL CANCER ACT OF 2017")</f>
        <v>0</v>
      </c>
      <c r="B96" s="10" t="s">
        <v>23</v>
      </c>
      <c r="C96" s="10" t="s">
        <v>0</v>
      </c>
      <c r="D96" s="10" t="s">
        <v>24</v>
      </c>
      <c r="E96" s="10" t="s">
        <v>24</v>
      </c>
      <c r="F96" s="10" t="s">
        <v>24</v>
      </c>
      <c r="G96" s="10" t="s">
        <v>24</v>
      </c>
      <c r="H96" s="10" t="s">
        <v>24</v>
      </c>
      <c r="I96" s="10" t="s">
        <v>24</v>
      </c>
      <c r="J96" s="10" t="s">
        <v>24</v>
      </c>
      <c r="K96" s="10" t="s">
        <v>24</v>
      </c>
      <c r="L96" s="10" t="s">
        <v>24</v>
      </c>
      <c r="M96" s="10" t="s">
        <v>24</v>
      </c>
      <c r="N96" s="10" t="s">
        <v>24</v>
      </c>
      <c r="O96" s="7" t="s">
        <v>21</v>
      </c>
    </row>
    <row r="97" spans="1:15" ht="12.75">
      <c r="A97" s="10">
        <f>HYPERLINK("http://www.congressweb.com/nrln/bills/detail/id/21503","H.R.1245: Affordable and Safe Prescription Drug Importation Act")</f>
        <v>0</v>
      </c>
      <c r="B97" s="10" t="s">
        <v>23</v>
      </c>
      <c r="C97" s="10" t="s">
        <v>20</v>
      </c>
      <c r="D97" s="10" t="s">
        <v>24</v>
      </c>
      <c r="E97" s="10" t="s">
        <v>24</v>
      </c>
      <c r="F97" s="10" t="s">
        <v>24</v>
      </c>
      <c r="G97" s="10" t="s">
        <v>24</v>
      </c>
      <c r="H97" s="10" t="s">
        <v>24</v>
      </c>
      <c r="I97" s="10" t="s">
        <v>24</v>
      </c>
      <c r="J97" s="10" t="s">
        <v>24</v>
      </c>
      <c r="K97" s="10" t="s">
        <v>24</v>
      </c>
      <c r="L97" s="10" t="s">
        <v>24</v>
      </c>
      <c r="M97" s="10" t="s">
        <v>24</v>
      </c>
      <c r="N97" s="10" t="s">
        <v>24</v>
      </c>
      <c r="O97" s="10" t="s">
        <v>24</v>
      </c>
    </row>
    <row r="98" spans="1:15" ht="12.75">
      <c r="A98" s="10">
        <f>HYPERLINK("http://www.congressweb.com/nrln/bills/detail/id/21513","H.R.1173: Medicare Mental Health Access Act")</f>
        <v>0</v>
      </c>
      <c r="B98" s="10" t="s">
        <v>23</v>
      </c>
      <c r="C98" s="10" t="s">
        <v>0</v>
      </c>
      <c r="D98" s="10" t="s">
        <v>24</v>
      </c>
      <c r="E98" s="10" t="s">
        <v>24</v>
      </c>
      <c r="F98" s="10" t="s">
        <v>24</v>
      </c>
      <c r="G98" s="10" t="s">
        <v>24</v>
      </c>
      <c r="H98" s="10" t="s">
        <v>24</v>
      </c>
      <c r="I98" s="10" t="s">
        <v>24</v>
      </c>
      <c r="J98" s="10" t="s">
        <v>24</v>
      </c>
      <c r="K98" s="10" t="s">
        <v>24</v>
      </c>
      <c r="L98" s="10" t="s">
        <v>24</v>
      </c>
      <c r="M98" s="10" t="s">
        <v>24</v>
      </c>
      <c r="N98" s="10" t="s">
        <v>24</v>
      </c>
      <c r="O98" s="10" t="s">
        <v>24</v>
      </c>
    </row>
    <row r="99" spans="1:15" ht="12.75">
      <c r="A99" s="10">
        <f>HYPERLINK("http://www.congressweb.com/nrln/bills/detail/id/21407","H.R.1171: ALS Disability Insurance Access Act of 2017")</f>
        <v>0</v>
      </c>
      <c r="B99" s="10" t="s">
        <v>23</v>
      </c>
      <c r="C99" s="10" t="s">
        <v>0</v>
      </c>
      <c r="D99" s="10" t="s">
        <v>24</v>
      </c>
      <c r="E99" s="10" t="s">
        <v>24</v>
      </c>
      <c r="F99" s="7" t="s">
        <v>21</v>
      </c>
      <c r="G99" s="7" t="s">
        <v>21</v>
      </c>
      <c r="H99" s="7" t="s">
        <v>21</v>
      </c>
      <c r="I99" s="10" t="s">
        <v>24</v>
      </c>
      <c r="J99" s="10" t="s">
        <v>24</v>
      </c>
      <c r="K99" s="10" t="s">
        <v>24</v>
      </c>
      <c r="L99" s="7" t="s">
        <v>21</v>
      </c>
      <c r="M99" s="7" t="s">
        <v>21</v>
      </c>
      <c r="N99" s="10" t="s">
        <v>24</v>
      </c>
      <c r="O99" s="7" t="s">
        <v>21</v>
      </c>
    </row>
    <row r="100" spans="1:15" ht="12.75">
      <c r="A100" s="10">
        <f>HYPERLINK("http://www.congressweb.com/nrln/bills/detail/id/21663","H.R.1148: FAST Act of 2017")</f>
        <v>0</v>
      </c>
      <c r="B100" s="10" t="s">
        <v>23</v>
      </c>
      <c r="C100" s="10" t="s">
        <v>0</v>
      </c>
      <c r="D100" s="10" t="s">
        <v>24</v>
      </c>
      <c r="E100" s="10" t="s">
        <v>24</v>
      </c>
      <c r="F100" s="10" t="s">
        <v>24</v>
      </c>
      <c r="G100" s="7" t="s">
        <v>21</v>
      </c>
      <c r="H100" s="7" t="s">
        <v>21</v>
      </c>
      <c r="I100" s="10" t="s">
        <v>24</v>
      </c>
      <c r="J100" s="7" t="s">
        <v>21</v>
      </c>
      <c r="K100" s="10" t="s">
        <v>24</v>
      </c>
      <c r="L100" s="7" t="s">
        <v>21</v>
      </c>
      <c r="M100" s="10" t="s">
        <v>24</v>
      </c>
      <c r="N100" s="10" t="s">
        <v>24</v>
      </c>
      <c r="O100" s="10" t="s">
        <v>24</v>
      </c>
    </row>
    <row r="101" spans="1:15" ht="12.75">
      <c r="A101" s="10">
        <f>HYPERLINK("http://www.congressweb.com/nrln/bills/detail/id/21372","H.R.1038: Improving Transparency and Accuracy in Medicare Part D Spending Act")</f>
        <v>0</v>
      </c>
      <c r="B101" s="10" t="s">
        <v>23</v>
      </c>
      <c r="C101" s="10" t="s">
        <v>0</v>
      </c>
      <c r="D101" s="10" t="s">
        <v>24</v>
      </c>
      <c r="E101" s="10" t="s">
        <v>24</v>
      </c>
      <c r="F101" s="10" t="s">
        <v>24</v>
      </c>
      <c r="G101" s="7" t="s">
        <v>21</v>
      </c>
      <c r="H101" s="10" t="s">
        <v>24</v>
      </c>
      <c r="I101" s="10" t="s">
        <v>24</v>
      </c>
      <c r="J101" s="10" t="s">
        <v>24</v>
      </c>
      <c r="K101" s="10" t="s">
        <v>24</v>
      </c>
      <c r="L101" s="10" t="s">
        <v>24</v>
      </c>
      <c r="M101" s="10" t="s">
        <v>24</v>
      </c>
      <c r="N101" s="10" t="s">
        <v>24</v>
      </c>
      <c r="O101" s="10" t="s">
        <v>24</v>
      </c>
    </row>
    <row r="102" spans="1:15" ht="12.75">
      <c r="A102" s="10">
        <f>HYPERLINK("http://www.congressweb.com/nrln/bills/detail/id/21375","H.R.1017: Removing Barriers to Colorectal Cancer Screening Act of 2017")</f>
        <v>0</v>
      </c>
      <c r="B102" s="10" t="s">
        <v>23</v>
      </c>
      <c r="C102" s="10" t="s">
        <v>0</v>
      </c>
      <c r="D102" s="7" t="s">
        <v>21</v>
      </c>
      <c r="E102" s="7" t="s">
        <v>21</v>
      </c>
      <c r="F102" s="7" t="s">
        <v>21</v>
      </c>
      <c r="G102" s="7" t="s">
        <v>21</v>
      </c>
      <c r="H102" s="7" t="s">
        <v>21</v>
      </c>
      <c r="I102" s="10" t="s">
        <v>24</v>
      </c>
      <c r="J102" s="7" t="s">
        <v>21</v>
      </c>
      <c r="K102" s="7" t="s">
        <v>21</v>
      </c>
      <c r="L102" s="7" t="s">
        <v>21</v>
      </c>
      <c r="M102" s="7" t="s">
        <v>21</v>
      </c>
      <c r="N102" s="7" t="s">
        <v>21</v>
      </c>
      <c r="O102" s="7" t="s">
        <v>21</v>
      </c>
    </row>
    <row r="103" spans="1:15" ht="12.75">
      <c r="A103" s="10">
        <f>HYPERLINK("http://www.congressweb.com/nrln/bills/detail/id/21378","H.R.934: Personal Drug Importation Fairness Act of 2017")</f>
        <v>0</v>
      </c>
      <c r="B103" s="10" t="s">
        <v>23</v>
      </c>
      <c r="C103" s="10" t="s">
        <v>20</v>
      </c>
      <c r="D103" s="10" t="s">
        <v>24</v>
      </c>
      <c r="E103" s="10" t="s">
        <v>24</v>
      </c>
      <c r="F103" s="10" t="s">
        <v>24</v>
      </c>
      <c r="G103" s="10" t="s">
        <v>24</v>
      </c>
      <c r="H103" s="10" t="s">
        <v>24</v>
      </c>
      <c r="I103" s="10" t="s">
        <v>24</v>
      </c>
      <c r="J103" s="10" t="s">
        <v>24</v>
      </c>
      <c r="K103" s="10" t="s">
        <v>24</v>
      </c>
      <c r="L103" s="10" t="s">
        <v>24</v>
      </c>
      <c r="M103" s="10" t="s">
        <v>24</v>
      </c>
      <c r="N103" s="10" t="s">
        <v>24</v>
      </c>
      <c r="O103" s="10" t="s">
        <v>24</v>
      </c>
    </row>
    <row r="104" spans="1:15" ht="12.75">
      <c r="A104" s="10">
        <f>HYPERLINK("http://www.congressweb.com/nrln/bills/detail/id/21512","H.R.930: Lymphedema Treatment Act ")</f>
        <v>0</v>
      </c>
      <c r="B104" s="10" t="s">
        <v>23</v>
      </c>
      <c r="C104" s="10" t="s">
        <v>0</v>
      </c>
      <c r="D104" s="7" t="s">
        <v>21</v>
      </c>
      <c r="E104" s="7" t="s">
        <v>21</v>
      </c>
      <c r="F104" s="7" t="s">
        <v>21</v>
      </c>
      <c r="G104" s="7" t="s">
        <v>21</v>
      </c>
      <c r="H104" s="7" t="s">
        <v>21</v>
      </c>
      <c r="I104" s="10" t="s">
        <v>24</v>
      </c>
      <c r="J104" s="7" t="s">
        <v>21</v>
      </c>
      <c r="K104" s="7" t="s">
        <v>21</v>
      </c>
      <c r="L104" s="7" t="s">
        <v>21</v>
      </c>
      <c r="M104" s="7" t="s">
        <v>21</v>
      </c>
      <c r="N104" s="7" t="s">
        <v>21</v>
      </c>
      <c r="O104" s="7" t="s">
        <v>21</v>
      </c>
    </row>
    <row r="105" spans="1:15" ht="12.75">
      <c r="A105" s="10">
        <f>HYPERLINK("http://www.congressweb.com/nrln/bills/detail/id/21770","H.R.878: Right to Try Act of 2017")</f>
        <v>0</v>
      </c>
      <c r="B105" s="10" t="s">
        <v>23</v>
      </c>
      <c r="C105" s="10" t="s">
        <v>0</v>
      </c>
      <c r="D105" s="10" t="s">
        <v>24</v>
      </c>
      <c r="E105" s="10" t="s">
        <v>24</v>
      </c>
      <c r="F105" s="10" t="s">
        <v>24</v>
      </c>
      <c r="G105" s="10" t="s">
        <v>24</v>
      </c>
      <c r="H105" s="10" t="s">
        <v>24</v>
      </c>
      <c r="I105" s="10" t="s">
        <v>24</v>
      </c>
      <c r="J105" s="7" t="s">
        <v>21</v>
      </c>
      <c r="K105" s="10" t="s">
        <v>24</v>
      </c>
      <c r="L105" s="10" t="s">
        <v>24</v>
      </c>
      <c r="M105" s="10" t="s">
        <v>24</v>
      </c>
      <c r="N105" s="10" t="s">
        <v>24</v>
      </c>
      <c r="O105" s="10" t="s">
        <v>24</v>
      </c>
    </row>
    <row r="106" spans="1:15" ht="12.75">
      <c r="A106" s="10">
        <f>HYPERLINK("http://www.congressweb.com/nrln/bills/detail/id/24012","H.R.849: Protecting Seniors' Access to Medicare Act")</f>
        <v>0</v>
      </c>
      <c r="B106" s="10" t="s">
        <v>23</v>
      </c>
      <c r="C106" s="10" t="s">
        <v>0</v>
      </c>
      <c r="D106" s="7" t="s">
        <v>21</v>
      </c>
      <c r="E106" s="7" t="s">
        <v>21</v>
      </c>
      <c r="F106" s="7" t="s">
        <v>21</v>
      </c>
      <c r="G106" s="7" t="s">
        <v>21</v>
      </c>
      <c r="H106" s="7" t="s">
        <v>21</v>
      </c>
      <c r="I106" s="10" t="s">
        <v>24</v>
      </c>
      <c r="J106" s="7" t="s">
        <v>21</v>
      </c>
      <c r="K106" s="7" t="s">
        <v>21</v>
      </c>
      <c r="L106" s="7" t="s">
        <v>21</v>
      </c>
      <c r="M106" s="10" t="s">
        <v>24</v>
      </c>
      <c r="N106" s="7" t="s">
        <v>21</v>
      </c>
      <c r="O106" s="7" t="s">
        <v>21</v>
      </c>
    </row>
    <row r="107" spans="1:15" ht="12.75">
      <c r="A107" s="10">
        <f>HYPERLINK("http://www.congressweb.com/nrln/bills/detail/id/21262","H.R.817: End Surprise Billing Act of 2017 .")</f>
        <v>0</v>
      </c>
      <c r="B107" s="10" t="s">
        <v>23</v>
      </c>
      <c r="C107" s="10" t="s">
        <v>0</v>
      </c>
      <c r="D107" s="10" t="s">
        <v>24</v>
      </c>
      <c r="E107" s="10" t="s">
        <v>24</v>
      </c>
      <c r="F107" s="10" t="s">
        <v>24</v>
      </c>
      <c r="G107" s="7" t="s">
        <v>21</v>
      </c>
      <c r="H107" s="10" t="s">
        <v>24</v>
      </c>
      <c r="I107" s="10" t="s">
        <v>24</v>
      </c>
      <c r="J107" s="10" t="s">
        <v>24</v>
      </c>
      <c r="K107" s="10" t="s">
        <v>24</v>
      </c>
      <c r="L107" s="10" t="s">
        <v>24</v>
      </c>
      <c r="M107" s="10" t="s">
        <v>24</v>
      </c>
      <c r="N107" s="10" t="s">
        <v>24</v>
      </c>
      <c r="O107" s="10" t="s">
        <v>24</v>
      </c>
    </row>
    <row r="108" spans="1:15" ht="12.75">
      <c r="A108" s="10">
        <f>HYPERLINK("http://www.congressweb.com/nrln/bills/detail/id/21265","H.R.807: Medicare Access to Rehabilitation Services Act of 2017")</f>
        <v>0</v>
      </c>
      <c r="B108" s="10" t="s">
        <v>23</v>
      </c>
      <c r="C108" s="10" t="s">
        <v>0</v>
      </c>
      <c r="D108" s="7" t="s">
        <v>21</v>
      </c>
      <c r="E108" s="7" t="s">
        <v>21</v>
      </c>
      <c r="F108" s="10" t="s">
        <v>24</v>
      </c>
      <c r="G108" s="7" t="s">
        <v>21</v>
      </c>
      <c r="H108" s="10" t="s">
        <v>24</v>
      </c>
      <c r="I108" s="10" t="s">
        <v>24</v>
      </c>
      <c r="J108" s="7" t="s">
        <v>21</v>
      </c>
      <c r="K108" s="7" t="s">
        <v>21</v>
      </c>
      <c r="L108" s="7" t="s">
        <v>21</v>
      </c>
      <c r="M108" s="7" t="s">
        <v>21</v>
      </c>
      <c r="N108" s="7" t="s">
        <v>21</v>
      </c>
      <c r="O108" s="10" t="s">
        <v>24</v>
      </c>
    </row>
    <row r="109" spans="1:15" ht="12.75">
      <c r="A109" s="10">
        <f>HYPERLINK("http://www.congressweb.com/nrln/bills/detail/id/21215","H.R.749:  Lower Drug Costs Through Competition Act")</f>
        <v>0</v>
      </c>
      <c r="B109" s="10" t="s">
        <v>23</v>
      </c>
      <c r="C109" s="10" t="s">
        <v>20</v>
      </c>
      <c r="D109" s="10" t="s">
        <v>24</v>
      </c>
      <c r="E109" s="10" t="s">
        <v>24</v>
      </c>
      <c r="F109" s="10" t="s">
        <v>24</v>
      </c>
      <c r="G109" s="10" t="s">
        <v>24</v>
      </c>
      <c r="H109" s="7" t="s">
        <v>21</v>
      </c>
      <c r="I109" s="10" t="s">
        <v>24</v>
      </c>
      <c r="J109" s="10" t="s">
        <v>24</v>
      </c>
      <c r="K109" s="10" t="s">
        <v>24</v>
      </c>
      <c r="L109" s="10" t="s">
        <v>24</v>
      </c>
      <c r="M109" s="10" t="s">
        <v>24</v>
      </c>
      <c r="N109" s="10" t="s">
        <v>24</v>
      </c>
      <c r="O109" s="10" t="s">
        <v>24</v>
      </c>
    </row>
    <row r="110" spans="1:15" ht="12.75">
      <c r="A110" s="10">
        <f>HYPERLINK("http://www.congressweb.com/nrln/bills/detail/id/21223","H.R.624: Social Security Fraud Prevention Act of 2017")</f>
        <v>0</v>
      </c>
      <c r="B110" s="10" t="s">
        <v>23</v>
      </c>
      <c r="C110" s="10" t="s">
        <v>57</v>
      </c>
      <c r="D110" s="10" t="s">
        <v>24</v>
      </c>
      <c r="E110" s="10" t="s">
        <v>24</v>
      </c>
      <c r="F110" s="10" t="s">
        <v>24</v>
      </c>
      <c r="G110" s="10" t="s">
        <v>24</v>
      </c>
      <c r="H110" s="10" t="s">
        <v>24</v>
      </c>
      <c r="I110" s="10" t="s">
        <v>24</v>
      </c>
      <c r="J110" s="10" t="s">
        <v>24</v>
      </c>
      <c r="K110" s="10" t="s">
        <v>24</v>
      </c>
      <c r="L110" s="10" t="s">
        <v>24</v>
      </c>
      <c r="M110" s="10" t="s">
        <v>24</v>
      </c>
      <c r="N110" s="10" t="s">
        <v>24</v>
      </c>
      <c r="O110" s="10" t="s">
        <v>24</v>
      </c>
    </row>
    <row r="111" spans="1:15" ht="12.75">
      <c r="A111" s="10">
        <f>HYPERLINK("http://www.congressweb.com/nrln/bills/detail/id/21147","H.R.592: Pharmacy and Medically Underserved Areas Enhancement Act")</f>
        <v>0</v>
      </c>
      <c r="B111" s="10" t="s">
        <v>23</v>
      </c>
      <c r="C111" s="10" t="s">
        <v>0</v>
      </c>
      <c r="D111" s="10" t="s">
        <v>24</v>
      </c>
      <c r="E111" s="7" t="s">
        <v>21</v>
      </c>
      <c r="F111" s="7" t="s">
        <v>21</v>
      </c>
      <c r="G111" s="7" t="s">
        <v>21</v>
      </c>
      <c r="H111" s="7" t="s">
        <v>21</v>
      </c>
      <c r="I111" s="10" t="s">
        <v>24</v>
      </c>
      <c r="J111" s="7" t="s">
        <v>21</v>
      </c>
      <c r="K111" s="10" t="s">
        <v>24</v>
      </c>
      <c r="L111" s="7" t="s">
        <v>21</v>
      </c>
      <c r="M111" s="7" t="s">
        <v>21</v>
      </c>
      <c r="N111" s="7" t="s">
        <v>21</v>
      </c>
      <c r="O111" s="7" t="s">
        <v>21</v>
      </c>
    </row>
    <row r="112" spans="1:15" ht="12.75">
      <c r="A112" s="10">
        <f>HYPERLINK("http://www.congressweb.com/nrln/bills/detail/id/21399","H.R.394: Restoring Access to Medication Act of 2017 ")</f>
        <v>0</v>
      </c>
      <c r="B112" s="10" t="s">
        <v>23</v>
      </c>
      <c r="C112" s="10" t="s">
        <v>0</v>
      </c>
      <c r="D112" s="10" t="s">
        <v>24</v>
      </c>
      <c r="E112" s="10" t="s">
        <v>24</v>
      </c>
      <c r="F112" s="10" t="s">
        <v>24</v>
      </c>
      <c r="G112" s="10" t="s">
        <v>24</v>
      </c>
      <c r="H112" s="10" t="s">
        <v>24</v>
      </c>
      <c r="I112" s="10" t="s">
        <v>24</v>
      </c>
      <c r="J112" s="10" t="s">
        <v>24</v>
      </c>
      <c r="K112" s="10" t="s">
        <v>24</v>
      </c>
      <c r="L112" s="10" t="s">
        <v>24</v>
      </c>
      <c r="M112" s="10" t="s">
        <v>24</v>
      </c>
      <c r="N112" s="10" t="s">
        <v>24</v>
      </c>
      <c r="O112" s="10" t="s">
        <v>24</v>
      </c>
    </row>
    <row r="113" spans="1:15" ht="12.75">
      <c r="A113" s="10">
        <f>HYPERLINK("http://www.congressweb.com/nrln/bills/detail/id/21024","H.R.355: Protecting American Families' Retirement Advice Act of 2017")</f>
        <v>0</v>
      </c>
      <c r="B113" s="10" t="s">
        <v>19</v>
      </c>
      <c r="C113" s="10" t="s">
        <v>0</v>
      </c>
      <c r="D113" s="7" t="s">
        <v>21</v>
      </c>
      <c r="E113" s="7" t="s">
        <v>21</v>
      </c>
      <c r="F113" s="7" t="s">
        <v>21</v>
      </c>
      <c r="G113" s="7" t="s">
        <v>21</v>
      </c>
      <c r="H113" s="7" t="s">
        <v>21</v>
      </c>
      <c r="I113" s="7" t="s">
        <v>21</v>
      </c>
      <c r="J113" s="7" t="s">
        <v>21</v>
      </c>
      <c r="K113" s="7" t="s">
        <v>21</v>
      </c>
      <c r="L113" s="7" t="s">
        <v>21</v>
      </c>
      <c r="M113" s="7" t="s">
        <v>21</v>
      </c>
      <c r="N113" s="10" t="s">
        <v>24</v>
      </c>
      <c r="O113" s="7" t="s">
        <v>21</v>
      </c>
    </row>
    <row r="114" spans="1:15" ht="12.75">
      <c r="A114" s="10">
        <f>HYPERLINK("http://www.congressweb.com/nrln/bills/detail/id/21031","H.R.242: Medicare Prescription Drug Price Negotiation Act of 2017")</f>
        <v>0</v>
      </c>
      <c r="B114" s="10" t="s">
        <v>23</v>
      </c>
      <c r="C114" s="10" t="s">
        <v>20</v>
      </c>
      <c r="D114" s="10" t="s">
        <v>24</v>
      </c>
      <c r="E114" s="10" t="s">
        <v>24</v>
      </c>
      <c r="F114" s="10" t="s">
        <v>24</v>
      </c>
      <c r="G114" s="10" t="s">
        <v>24</v>
      </c>
      <c r="H114" s="10" t="s">
        <v>24</v>
      </c>
      <c r="I114" s="10" t="s">
        <v>24</v>
      </c>
      <c r="J114" s="10" t="s">
        <v>24</v>
      </c>
      <c r="K114" s="10" t="s">
        <v>24</v>
      </c>
      <c r="L114" s="10" t="s">
        <v>24</v>
      </c>
      <c r="M114" s="7" t="s">
        <v>21</v>
      </c>
      <c r="N114" s="10" t="s">
        <v>24</v>
      </c>
      <c r="O114" s="10" t="s">
        <v>24</v>
      </c>
    </row>
    <row r="115" spans="1:15" ht="12.75">
      <c r="A115" s="10">
        <f>HYPERLINK("http://www.congressweb.com/nrln/bills/detail/id/21174","H.R.138: Protecting Employees and Retirees in Business Bankruptcies Act of 2017")</f>
        <v>0</v>
      </c>
      <c r="B115" s="10" t="s">
        <v>23</v>
      </c>
      <c r="C115" s="10" t="s">
        <v>0</v>
      </c>
      <c r="D115" s="10" t="s">
        <v>24</v>
      </c>
      <c r="E115" s="10" t="s">
        <v>24</v>
      </c>
      <c r="F115" s="10" t="s">
        <v>24</v>
      </c>
      <c r="G115" s="10" t="s">
        <v>24</v>
      </c>
      <c r="H115" s="10" t="s">
        <v>24</v>
      </c>
      <c r="I115" s="10" t="s">
        <v>24</v>
      </c>
      <c r="J115" s="10" t="s">
        <v>24</v>
      </c>
      <c r="K115" s="10" t="s">
        <v>24</v>
      </c>
      <c r="L115" s="10" t="s">
        <v>24</v>
      </c>
      <c r="M115" s="10" t="s">
        <v>24</v>
      </c>
      <c r="N115" s="10" t="s">
        <v>24</v>
      </c>
      <c r="O115" s="10" t="s">
        <v>24</v>
      </c>
    </row>
    <row r="116" spans="1:15" ht="12.75">
      <c r="A116" s="9" t="s">
        <v>142</v>
      </c>
      <c r="B116" s="9" t="s">
        <v>65</v>
      </c>
      <c r="C116" s="9" t="s">
        <v>0</v>
      </c>
      <c r="D116" s="9" t="s">
        <v>5</v>
      </c>
      <c r="E116" s="9" t="s">
        <v>5</v>
      </c>
      <c r="F116" s="9" t="s">
        <v>5</v>
      </c>
      <c r="G116" s="9" t="s">
        <v>5</v>
      </c>
      <c r="H116" s="9" t="s">
        <v>5</v>
      </c>
      <c r="I116" s="9" t="s">
        <v>5</v>
      </c>
      <c r="J116" s="9" t="s">
        <v>5</v>
      </c>
      <c r="K116" s="9" t="s">
        <v>5</v>
      </c>
      <c r="L116" s="9" t="s">
        <v>5</v>
      </c>
      <c r="M116" s="9" t="s">
        <v>5</v>
      </c>
      <c r="N116" s="9" t="s">
        <v>5</v>
      </c>
      <c r="O116" s="9" t="s">
        <v>5</v>
      </c>
    </row>
  </sheetData>
  <mergeCells count="10">
    <mergeCell ref="B2:J2"/>
    <mergeCell ref="A3:L3"/>
    <mergeCell ref="A4:L4"/>
    <mergeCell ref="A5:L5"/>
    <mergeCell ref="A6:L6"/>
    <mergeCell ref="A7:L7"/>
    <mergeCell ref="A8:L8"/>
    <mergeCell ref="A9:L9"/>
    <mergeCell ref="B10:C10"/>
    <mergeCell ref="B54:C54"/>
  </mergeCells>
  <printOptions/>
  <pageMargins left="0.75" right="0.75" top="1" bottom="1" header="0.5" footer="0.5"/>
  <pageSetup horizontalDpi="300" verticalDpi="300" orientation="landscape"/>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