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60" windowHeight="8925" activeTab="0"/>
  </bookViews>
  <sheets>
    <sheet name="Sheet1" sheetId="1" r:id="rId1"/>
  </sheets>
  <definedNames/>
  <calcPr fullCalcOnLoad="1"/>
</workbook>
</file>

<file path=xl/sharedStrings.xml><?xml version="1.0" encoding="utf-8"?>
<sst xmlns="http://schemas.openxmlformats.org/spreadsheetml/2006/main" count="1090" uniqueCount="41">
  <si>
    <t/>
  </si>
  <si>
    <t>NRLN Report  - VA 116th Congress Legislative Bill Report Card</t>
  </si>
  <si>
    <t>The bills on this Report Card are supported or opposed by the National Retiree Legislative Network in the 116th Congress. The bills correspond to the NRLN Legislative Agenda which focuses on the protection of retirees. (Available at www.nrln.org.)</t>
  </si>
  <si>
    <t>The Report Card was developed to track the position of Congressional members on these important bills.  Those who sponsor or co-sponsor a bill demonstrate their understanding of the issues facing retirees. It is hoped that those who do not currently endorse a bill will vote favorably for it in the future.</t>
  </si>
  <si>
    <t xml:space="preserve">  </t>
  </si>
  <si>
    <t>The NRLN strives to work on issues that affect all retirees.  NRLN Grassroots Advocates seek to build relationships with elected federal governmental officials to discuss problems and solutions.  NRLN Grassroots Advocates regularly contact the Senators and Representatives to gain their understanding and support for or opposition to these bills.  They also recommend new legislation to protect retirees.  The NRLN has issued white papers on the topics of critical importance.  (Available at www.nrln.org)</t>
  </si>
  <si>
    <t>The legend for the codes in the Comment column are: AA - Action Alert Issued; BP - Bill Passed; BP In Bill # - Bill Passed in Bill #; BP Law - Bill Passed by House, Senate, President Signed into Law; Vetoed - Bill Passed by House, Senate, Vetoed by President; VO - Veto Overridden to become Law.</t>
  </si>
  <si>
    <t>Note: The following Bills have not been listed  below  as they are considered low priority for the NRLN , or have been superseded by another bill of higher relationship to the NRLN  legislative agenda.</t>
  </si>
  <si>
    <t>S.1132, S.478, S.102, H.R.4650, H.R.2302, H.R.1170, H.R.465</t>
  </si>
  <si>
    <t>Bills have live links to more information</t>
  </si>
  <si>
    <t>Yes=Supports NRLN</t>
  </si>
  <si>
    <t>Senate Bills for the 116th Congress (2019 - 2020) -- Supported by the NRLN (Jan 2021)</t>
  </si>
  <si>
    <t>NRLN Position</t>
  </si>
  <si>
    <t>Comment</t>
  </si>
  <si>
    <t>VA Sen. Kaine</t>
  </si>
  <si>
    <t>VA Sen. Warner</t>
  </si>
  <si>
    <t>Support</t>
  </si>
  <si>
    <t>No</t>
  </si>
  <si>
    <t>Oppose</t>
  </si>
  <si>
    <t>Yes</t>
  </si>
  <si>
    <t>AA</t>
  </si>
  <si>
    <t>BP Law</t>
  </si>
  <si>
    <t>Senate Votes for the 116th Congress (2019 - 2020)</t>
  </si>
  <si>
    <t>Against NRLN</t>
  </si>
  <si>
    <t>House Bills for the 116th Congress (2019 - 2020) -- Supported by the NRLN (Jan 2021)</t>
  </si>
  <si>
    <t>VA 01 Rep. Wittman</t>
  </si>
  <si>
    <t>VA 02 Rep. Luria</t>
  </si>
  <si>
    <t>VA 03 Rep. Scott</t>
  </si>
  <si>
    <t>VA 04 Rep. McEachin</t>
  </si>
  <si>
    <t>VA 05 Rep. Riggleman</t>
  </si>
  <si>
    <t>VA 06 Rep. Cline</t>
  </si>
  <si>
    <t>VA 07 Rep. Spanberger</t>
  </si>
  <si>
    <t>VA 08 Rep. Beyer</t>
  </si>
  <si>
    <t>VA 09 Rep. Griffith</t>
  </si>
  <si>
    <t>VA 10 Rep. Wexton</t>
  </si>
  <si>
    <t>VA 11 Rep. Connolly</t>
  </si>
  <si>
    <t>None</t>
  </si>
  <si>
    <t>BP In Bill H.R.3</t>
  </si>
  <si>
    <t>BP In Bill 1499</t>
  </si>
  <si>
    <t>BP In Bill H.R.938</t>
  </si>
  <si>
    <t>House Votes for the 116th Congress (2019 - 2020)</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</si>
</sst>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
  </numFmts>
  <fonts count="38">
    <font>
      <sz val="10"/>
      <name val="Arial"/>
      <family val="0"/>
    </font>
    <font>
      <b/>
      <sz val="10"/>
      <name val="Arial"/>
      <family val="0"/>
    </font>
    <font>
      <u val="single"/>
      <sz val="10"/>
      <color indexed="12"/>
      <name val="Arial"/>
      <family val="0"/>
    </font>
    <font>
      <b/>
      <sz val="14"/>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7"/>
        <bgColor indexed="64"/>
      </patternFill>
    </fill>
    <fill>
      <patternFill patternType="solid">
        <fgColor indexed="1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63"/>
      </bottom>
    </border>
    <border>
      <left>
        <color indexed="63"/>
      </left>
      <right>
        <color indexed="63"/>
      </right>
      <top>
        <color indexed="63"/>
      </top>
      <bottom style="thin">
        <color indexed="2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Alignment="1">
      <alignment/>
    </xf>
    <xf numFmtId="0" fontId="1" fillId="0" borderId="0" xfId="0" applyFont="1" applyAlignment="1">
      <alignment/>
    </xf>
    <xf numFmtId="0" fontId="1" fillId="0" borderId="10" xfId="0" applyFont="1" applyBorder="1" applyAlignment="1">
      <alignment/>
    </xf>
    <xf numFmtId="0" fontId="1" fillId="33" borderId="10" xfId="0" applyFont="1" applyFill="1" applyBorder="1" applyAlignment="1">
      <alignment/>
    </xf>
    <xf numFmtId="0" fontId="3" fillId="0" borderId="10" xfId="0" applyFont="1" applyBorder="1" applyAlignment="1">
      <alignment/>
    </xf>
    <xf numFmtId="0" fontId="1" fillId="0" borderId="10" xfId="0" applyFont="1" applyBorder="1" applyAlignment="1">
      <alignment wrapText="1"/>
    </xf>
    <xf numFmtId="0" fontId="2" fillId="0" borderId="11" xfId="0" applyFont="1" applyBorder="1" applyAlignment="1">
      <alignment wrapText="1"/>
    </xf>
    <xf numFmtId="0" fontId="1" fillId="34" borderId="10" xfId="0" applyFont="1" applyFill="1" applyBorder="1" applyAlignment="1">
      <alignment wrapText="1"/>
    </xf>
    <xf numFmtId="0" fontId="1" fillId="0" borderId="0" xfId="0" applyFont="1" applyAlignment="1">
      <alignment/>
    </xf>
    <xf numFmtId="0" fontId="0" fillId="0" borderId="0" xfId="0" applyFont="1" applyAlignment="1">
      <alignment wrapText="1"/>
    </xf>
    <xf numFmtId="0" fontId="0" fillId="0" borderId="0" xfId="0" applyAlignment="1">
      <alignment/>
    </xf>
    <xf numFmtId="0" fontId="1" fillId="0" borderId="0" xfId="0" applyFont="1" applyAlignment="1">
      <alignment wrapText="1"/>
    </xf>
    <xf numFmtId="0" fontId="2" fillId="0" borderId="0" xfId="0" applyFont="1" applyAlignment="1">
      <alignment/>
    </xf>
    <xf numFmtId="0" fontId="1" fillId="33" borderId="10" xfId="0" applyFont="1" applyFill="1" applyBorder="1" applyAlignment="1">
      <alignment/>
    </xf>
    <xf numFmtId="0" fontId="1" fillId="0" borderId="10"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0</xdr:row>
      <xdr:rowOff>0</xdr:rowOff>
    </xdr:from>
    <xdr:to>
      <xdr:col>0</xdr:col>
      <xdr:colOff>2343150</xdr:colOff>
      <xdr:row>2</xdr:row>
      <xdr:rowOff>266700</xdr:rowOff>
    </xdr:to>
    <xdr:pic>
      <xdr:nvPicPr>
        <xdr:cNvPr id="1" name="Picture 1"/>
        <xdr:cNvPicPr preferRelativeResize="1">
          <a:picLocks noChangeAspect="1"/>
        </xdr:cNvPicPr>
      </xdr:nvPicPr>
      <xdr:blipFill>
        <a:blip r:embed="rId1"/>
        <a:stretch>
          <a:fillRect/>
        </a:stretch>
      </xdr:blipFill>
      <xdr:spPr>
        <a:xfrm>
          <a:off x="390525" y="0"/>
          <a:ext cx="195262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N128"/>
  <sheetViews>
    <sheetView tabSelected="1" zoomScalePageLayoutView="0" workbookViewId="0" topLeftCell="A3">
      <selection activeCell="A1" sqref="A1"/>
    </sheetView>
  </sheetViews>
  <sheetFormatPr defaultColWidth="9.140625" defaultRowHeight="12.75"/>
  <cols>
    <col min="1" max="1" width="60.00390625" style="0" customWidth="1"/>
    <col min="12" max="12" width="10.00390625" style="0" customWidth="1"/>
  </cols>
  <sheetData>
    <row r="2" spans="1:12" ht="24.75" customHeight="1">
      <c r="A2" s="1" t="s">
        <v>0</v>
      </c>
      <c r="B2" s="8" t="s">
        <v>1</v>
      </c>
      <c r="C2" s="8" t="s">
        <v>0</v>
      </c>
      <c r="D2" s="8" t="s">
        <v>0</v>
      </c>
      <c r="E2" s="8" t="s">
        <v>0</v>
      </c>
      <c r="F2" s="8" t="s">
        <v>0</v>
      </c>
      <c r="G2" s="8" t="s">
        <v>0</v>
      </c>
      <c r="H2" s="8" t="s">
        <v>0</v>
      </c>
      <c r="I2" s="8" t="s">
        <v>0</v>
      </c>
      <c r="J2" s="8" t="s">
        <v>0</v>
      </c>
      <c r="K2" s="1" t="s">
        <v>0</v>
      </c>
      <c r="L2" s="1">
        <v>44198</v>
      </c>
    </row>
    <row r="3" spans="1:12" ht="45" customHeight="1">
      <c r="A3" s="9" t="s">
        <v>2</v>
      </c>
      <c r="B3" s="10"/>
      <c r="C3" s="10"/>
      <c r="D3" s="10"/>
      <c r="E3" s="10"/>
      <c r="F3" s="10"/>
      <c r="G3" s="10"/>
      <c r="H3" s="10"/>
      <c r="I3" s="10"/>
      <c r="J3" s="10"/>
      <c r="K3" s="10"/>
      <c r="L3" s="10"/>
    </row>
    <row r="4" spans="1:12" ht="34.5" customHeight="1">
      <c r="A4" s="9" t="s">
        <v>3</v>
      </c>
      <c r="B4" s="10"/>
      <c r="C4" s="10"/>
      <c r="D4" s="10"/>
      <c r="E4" s="10"/>
      <c r="F4" s="10"/>
      <c r="G4" s="10"/>
      <c r="H4" s="10"/>
      <c r="I4" s="10"/>
      <c r="J4" s="10"/>
      <c r="K4" s="10"/>
      <c r="L4" s="10"/>
    </row>
    <row r="5" spans="1:12" ht="45" customHeight="1">
      <c r="A5" s="11" t="s">
        <v>5</v>
      </c>
      <c r="B5" s="11" t="s">
        <v>0</v>
      </c>
      <c r="C5" s="11" t="s">
        <v>4</v>
      </c>
      <c r="D5" s="10"/>
      <c r="E5" s="10"/>
      <c r="F5" s="10"/>
      <c r="G5" s="10"/>
      <c r="H5" s="10"/>
      <c r="I5" s="10"/>
      <c r="J5" s="10"/>
      <c r="K5" s="10"/>
      <c r="L5" s="10"/>
    </row>
    <row r="6" spans="1:12" ht="12.75">
      <c r="A6" s="9" t="s">
        <v>6</v>
      </c>
      <c r="B6" s="9" t="s">
        <v>0</v>
      </c>
      <c r="C6" s="9" t="s">
        <v>4</v>
      </c>
      <c r="D6" s="10"/>
      <c r="E6" s="10"/>
      <c r="F6" s="10"/>
      <c r="G6" s="10"/>
      <c r="H6" s="10"/>
      <c r="I6" s="10"/>
      <c r="J6" s="10"/>
      <c r="K6" s="10"/>
      <c r="L6" s="10"/>
    </row>
    <row r="7" spans="1:12" ht="12.75">
      <c r="A7" s="10" t="s">
        <v>7</v>
      </c>
      <c r="B7" s="10" t="s">
        <v>0</v>
      </c>
      <c r="C7" s="10" t="s">
        <v>4</v>
      </c>
      <c r="D7" s="10"/>
      <c r="E7" s="10"/>
      <c r="F7" s="10"/>
      <c r="G7" s="10"/>
      <c r="H7" s="10"/>
      <c r="I7" s="10"/>
      <c r="J7" s="10"/>
      <c r="K7" s="10"/>
      <c r="L7" s="10"/>
    </row>
    <row r="8" spans="1:12" ht="30" customHeight="1">
      <c r="A8" s="9" t="s">
        <v>8</v>
      </c>
      <c r="B8" s="9" t="s">
        <v>0</v>
      </c>
      <c r="C8" s="9" t="s">
        <v>4</v>
      </c>
      <c r="D8" s="10"/>
      <c r="E8" s="10"/>
      <c r="F8" s="10"/>
      <c r="G8" s="10"/>
      <c r="H8" s="10"/>
      <c r="I8" s="10"/>
      <c r="J8" s="10"/>
      <c r="K8" s="10"/>
      <c r="L8" s="10"/>
    </row>
    <row r="9" spans="1:12" ht="12.75">
      <c r="A9" s="12" t="str">
        <f>HYPERLINK("https://www.congress.gov/search?q=%7B%22source%22%3A%22legislation%22%2C%22congress%22%3A114%7D","Details on these bills, listed or not, may be found on Congress.gov")</f>
        <v>Details on these bills, listed or not, may be found on Congress.gov</v>
      </c>
      <c r="B9" s="10" t="s">
        <v>0</v>
      </c>
      <c r="C9" s="10" t="s">
        <v>4</v>
      </c>
      <c r="D9" s="10"/>
      <c r="E9" s="10"/>
      <c r="F9" s="10"/>
      <c r="G9" s="10"/>
      <c r="H9" s="10"/>
      <c r="I9" s="10"/>
      <c r="J9" s="10"/>
      <c r="K9" s="10"/>
      <c r="L9" s="10"/>
    </row>
    <row r="10" spans="1:5" ht="30" customHeight="1">
      <c r="A10" s="4" t="s">
        <v>9</v>
      </c>
      <c r="B10" s="13" t="s">
        <v>10</v>
      </c>
      <c r="C10" s="14" t="s">
        <v>0</v>
      </c>
      <c r="D10" s="2" t="s">
        <v>0</v>
      </c>
      <c r="E10" s="2" t="s">
        <v>4</v>
      </c>
    </row>
    <row r="11" spans="1:5" ht="25.5">
      <c r="A11" s="5" t="s">
        <v>11</v>
      </c>
      <c r="B11" s="5" t="s">
        <v>12</v>
      </c>
      <c r="C11" s="5" t="s">
        <v>13</v>
      </c>
      <c r="D11" s="5" t="s">
        <v>14</v>
      </c>
      <c r="E11" s="5" t="s">
        <v>15</v>
      </c>
    </row>
    <row r="12" spans="1:5" ht="12.75">
      <c r="A12" s="6" t="str">
        <f>HYPERLINK("http://www.congressweb.com/nrln/bills/detail/id/30304","S.4199: Prescription Drug Pricing Reduction Act of 2020 ")</f>
        <v>S.4199: Prescription Drug Pricing Reduction Act of 2020 </v>
      </c>
      <c r="B12" s="6" t="s">
        <v>16</v>
      </c>
      <c r="C12" s="6" t="s">
        <v>0</v>
      </c>
      <c r="D12" s="6" t="s">
        <v>17</v>
      </c>
      <c r="E12" s="6" t="s">
        <v>17</v>
      </c>
    </row>
    <row r="13" spans="1:5" ht="12.75">
      <c r="A13" s="6" t="str">
        <f>HYPERLINK("http://www.congressweb.com/nrln/bills/detail/id/30363","S.4089: The Protecting Employees and Retirees in Business Bankruptcy Act of 2020")</f>
        <v>S.4089: The Protecting Employees and Retirees in Business Bankruptcy Act of 2020</v>
      </c>
      <c r="B13" s="6" t="s">
        <v>16</v>
      </c>
      <c r="C13" s="6" t="s">
        <v>0</v>
      </c>
      <c r="D13" s="6" t="s">
        <v>17</v>
      </c>
      <c r="E13" s="6" t="s">
        <v>17</v>
      </c>
    </row>
    <row r="14" spans="1:5" ht="12.75">
      <c r="A14" s="6" t="str">
        <f>HYPERLINK("http://www.congressweb.com/nrln/bills/detail/id/30263","S.3703: Promoting Alzheimer's Awareness to Prevent Elder Abuse ")</f>
        <v>S.3703: Promoting Alzheimer's Awareness to Prevent Elder Abuse </v>
      </c>
      <c r="B14" s="6" t="s">
        <v>16</v>
      </c>
      <c r="C14" s="6" t="s">
        <v>0</v>
      </c>
      <c r="D14" s="6" t="s">
        <v>17</v>
      </c>
      <c r="E14" s="6" t="s">
        <v>17</v>
      </c>
    </row>
    <row r="15" spans="1:5" ht="12.75">
      <c r="A15" s="6" t="str">
        <f>HYPERLINK("http://www.congressweb.com/nrln/bills/detail/id/29776","S.3353: Comprehensive Immunosuppressive Drug Coverage for Kidney Transplant Patients Act of 2019")</f>
        <v>S.3353: Comprehensive Immunosuppressive Drug Coverage for Kidney Transplant Patients Act of 2019</v>
      </c>
      <c r="B15" s="6" t="s">
        <v>16</v>
      </c>
      <c r="C15" s="6" t="s">
        <v>0</v>
      </c>
      <c r="D15" s="6" t="s">
        <v>17</v>
      </c>
      <c r="E15" s="6" t="s">
        <v>17</v>
      </c>
    </row>
    <row r="16" spans="1:5" ht="12.75">
      <c r="A16" s="6" t="str">
        <f>HYPERLINK("http://www.congressweb.com/nrln/bills/detail/id/30265","S.3261: Homecare for Seniors Act")</f>
        <v>S.3261: Homecare for Seniors Act</v>
      </c>
      <c r="B16" s="6" t="s">
        <v>16</v>
      </c>
      <c r="C16" s="6" t="s">
        <v>0</v>
      </c>
      <c r="D16" s="6" t="s">
        <v>17</v>
      </c>
      <c r="E16" s="6" t="s">
        <v>17</v>
      </c>
    </row>
    <row r="17" spans="1:5" ht="12.75">
      <c r="A17" s="6" t="str">
        <f>HYPERLINK("http://www.congressweb.com/nrln/bills/detail/id/29612","S.3234: Social Security Solvency and Sustainability Act")</f>
        <v>S.3234: Social Security Solvency and Sustainability Act</v>
      </c>
      <c r="B17" s="6" t="s">
        <v>18</v>
      </c>
      <c r="C17" s="6" t="s">
        <v>0</v>
      </c>
      <c r="D17" s="3" t="s">
        <v>19</v>
      </c>
      <c r="E17" s="3" t="s">
        <v>19</v>
      </c>
    </row>
    <row r="18" spans="1:5" ht="12.75">
      <c r="A18" s="6" t="str">
        <f>HYPERLINK("http://www.congressweb.com/nrln/bills/detail/id/29649","S.2989: Know Your Social Security Act")</f>
        <v>S.2989: Know Your Social Security Act</v>
      </c>
      <c r="B18" s="6" t="s">
        <v>16</v>
      </c>
      <c r="C18" s="6" t="s">
        <v>0</v>
      </c>
      <c r="D18" s="6" t="s">
        <v>17</v>
      </c>
      <c r="E18" s="6" t="s">
        <v>17</v>
      </c>
    </row>
    <row r="19" spans="1:5" ht="12.75">
      <c r="A19" s="6" t="str">
        <f>HYPERLINK("http://www.congressweb.com/nrln/bills/detail/id/29179","S.2943: Quality Care For Nursing Home Residents Act of 2019")</f>
        <v>S.2943: Quality Care For Nursing Home Residents Act of 2019</v>
      </c>
      <c r="B19" s="6" t="s">
        <v>16</v>
      </c>
      <c r="C19" s="6" t="s">
        <v>0</v>
      </c>
      <c r="D19" s="6" t="s">
        <v>17</v>
      </c>
      <c r="E19" s="6" t="s">
        <v>17</v>
      </c>
    </row>
    <row r="20" spans="1:5" ht="12.75">
      <c r="A20" s="6" t="str">
        <f>HYPERLINK("http://www.congressweb.com/nrln/bills/detail/id/29041","S.2842: Increasing Access to Quality Cardiac Rehabilitation Care Act of 2019")</f>
        <v>S.2842: Increasing Access to Quality Cardiac Rehabilitation Care Act of 2019</v>
      </c>
      <c r="B20" s="6" t="s">
        <v>16</v>
      </c>
      <c r="C20" s="6" t="s">
        <v>0</v>
      </c>
      <c r="D20" s="6" t="s">
        <v>17</v>
      </c>
      <c r="E20" s="6" t="s">
        <v>17</v>
      </c>
    </row>
    <row r="21" spans="1:5" ht="12.75">
      <c r="A21" s="6" t="str">
        <f>HYPERLINK("http://www.congressweb.com/nrln/bills/detail/id/29722","S.2733: Time to Rescue United States Trust (TRUST) Act")</f>
        <v>S.2733: Time to Rescue United States Trust (TRUST) Act</v>
      </c>
      <c r="B21" s="6" t="s">
        <v>18</v>
      </c>
      <c r="C21" s="6" t="s">
        <v>20</v>
      </c>
      <c r="D21" s="3" t="s">
        <v>19</v>
      </c>
      <c r="E21" s="6" t="s">
        <v>17</v>
      </c>
    </row>
    <row r="22" spans="1:5" ht="12.75">
      <c r="A22" s="6" t="str">
        <f>HYPERLINK("http://www.congressweb.com/nrln/bills/detail/id/28603","S.2543:  Prescription Drug Pricing Reduction Act of 2019")</f>
        <v>S.2543:  Prescription Drug Pricing Reduction Act of 2019</v>
      </c>
      <c r="B22" s="6" t="s">
        <v>16</v>
      </c>
      <c r="C22" s="6" t="s">
        <v>0</v>
      </c>
      <c r="D22" s="6" t="s">
        <v>17</v>
      </c>
      <c r="E22" s="6" t="s">
        <v>17</v>
      </c>
    </row>
    <row r="23" spans="1:5" ht="12.75">
      <c r="A23" s="6" t="str">
        <f>HYPERLINK("http://www.congressweb.com/nrln/bills/detail/id/28399","S.2496: Stop the Wait Act")</f>
        <v>S.2496: Stop the Wait Act</v>
      </c>
      <c r="B23" s="6" t="s">
        <v>16</v>
      </c>
      <c r="C23" s="6" t="s">
        <v>0</v>
      </c>
      <c r="D23" s="6" t="s">
        <v>17</v>
      </c>
      <c r="E23" s="6" t="s">
        <v>17</v>
      </c>
    </row>
    <row r="24" spans="1:5" ht="12.75">
      <c r="A24" s="6" t="str">
        <f>HYPERLINK("http://www.congressweb.com/nrln/bills/detail/id/28212","S.2446: Medicare Audiologist Access and Services Act of 2019")</f>
        <v>S.2446: Medicare Audiologist Access and Services Act of 2019</v>
      </c>
      <c r="B24" s="6" t="s">
        <v>16</v>
      </c>
      <c r="C24" s="6" t="s">
        <v>0</v>
      </c>
      <c r="D24" s="6" t="s">
        <v>17</v>
      </c>
      <c r="E24" s="6" t="s">
        <v>17</v>
      </c>
    </row>
    <row r="25" spans="1:5" ht="12.75">
      <c r="A25" s="6" t="str">
        <f>HYPERLINK("http://www.congressweb.com/nrln/bills/detail/id/29246","S.2414: Health Coverage Tax Credit Reauthorization Act of 2019")</f>
        <v>S.2414: Health Coverage Tax Credit Reauthorization Act of 2019</v>
      </c>
      <c r="B25" s="6" t="s">
        <v>16</v>
      </c>
      <c r="C25" s="6" t="s">
        <v>21</v>
      </c>
      <c r="D25" s="6" t="s">
        <v>17</v>
      </c>
      <c r="E25" s="6" t="s">
        <v>17</v>
      </c>
    </row>
    <row r="26" spans="1:5" ht="12.75">
      <c r="A26" s="6" t="str">
        <f>HYPERLINK("http://www.congressweb.com/nrln/bills/detail/id/27993","S.2254: Rehabilitation for Multiemployer Pension Act")</f>
        <v>S.2254: Rehabilitation for Multiemployer Pension Act</v>
      </c>
      <c r="B26" s="6" t="s">
        <v>16</v>
      </c>
      <c r="C26" s="6" t="s">
        <v>0</v>
      </c>
      <c r="D26" s="3" t="s">
        <v>19</v>
      </c>
      <c r="E26" s="3" t="s">
        <v>19</v>
      </c>
    </row>
    <row r="27" spans="1:5" ht="12.75">
      <c r="A27" s="6" t="str">
        <f>HYPERLINK("http://www.congressweb.com/nrln/bills/detail/id/27898","S.2081: Stop Drug Companies from Overcharging Seniors in Medicare Part B Act of 2019")</f>
        <v>S.2081: Stop Drug Companies from Overcharging Seniors in Medicare Part B Act of 2019</v>
      </c>
      <c r="B27" s="6" t="s">
        <v>16</v>
      </c>
      <c r="C27" s="6" t="s">
        <v>0</v>
      </c>
      <c r="D27" s="6" t="s">
        <v>17</v>
      </c>
      <c r="E27" s="6" t="s">
        <v>17</v>
      </c>
    </row>
    <row r="28" spans="1:5" ht="12.75">
      <c r="A28" s="6" t="str">
        <f>HYPERLINK("http://www.congressweb.com/nrln/bills/detail/id/27726","S.1999: Improving Low-Income Access to Prescription Act of 2019")</f>
        <v>S.1999: Improving Low-Income Access to Prescription Act of 2019</v>
      </c>
      <c r="B28" s="6" t="s">
        <v>16</v>
      </c>
      <c r="C28" s="6" t="s">
        <v>0</v>
      </c>
      <c r="D28" s="6" t="s">
        <v>17</v>
      </c>
      <c r="E28" s="6" t="s">
        <v>17</v>
      </c>
    </row>
    <row r="29" spans="1:5" ht="12.75">
      <c r="A29" s="6" t="str">
        <f>HYPERLINK("http://www.congressweb.com/nrln/bills/detail/id/27638","S.1936: Protecting Access to Lifesaving Screenings (PALS) Act")</f>
        <v>S.1936: Protecting Access to Lifesaving Screenings (PALS) Act</v>
      </c>
      <c r="B29" s="6" t="s">
        <v>16</v>
      </c>
      <c r="C29" s="6" t="s">
        <v>20</v>
      </c>
      <c r="D29" s="6" t="s">
        <v>17</v>
      </c>
      <c r="E29" s="6" t="s">
        <v>17</v>
      </c>
    </row>
    <row r="30" spans="1:5" ht="12.75">
      <c r="A30" s="6" t="str">
        <f>HYPERLINK("http://www.congressweb.com/nrln/bills/detail/id/28053","S.1861: Streamlining Part D Appeals Process Act")</f>
        <v>S.1861: Streamlining Part D Appeals Process Act</v>
      </c>
      <c r="B30" s="6" t="s">
        <v>16</v>
      </c>
      <c r="C30" s="6" t="s">
        <v>0</v>
      </c>
      <c r="D30" s="6" t="s">
        <v>17</v>
      </c>
      <c r="E30" s="6" t="s">
        <v>17</v>
      </c>
    </row>
    <row r="31" spans="1:5" ht="12.75">
      <c r="A31" s="6" t="str">
        <f>HYPERLINK("http://www.congressweb.com/nrln/bills/detail/id/27271","S.1476: Huntington's Disease Parity Act of 2019")</f>
        <v>S.1476: Huntington's Disease Parity Act of 2019</v>
      </c>
      <c r="B31" s="6" t="s">
        <v>16</v>
      </c>
      <c r="C31" s="6" t="s">
        <v>0</v>
      </c>
      <c r="D31" s="6" t="s">
        <v>17</v>
      </c>
      <c r="E31" s="6" t="s">
        <v>17</v>
      </c>
    </row>
    <row r="32" spans="1:5" ht="12.75">
      <c r="A32" s="6" t="str">
        <f>HYPERLINK("http://www.congressweb.com/nrln/bills/detail/id/28018","S.1416: Affordable Prescriptions for Patients Act of 2019")</f>
        <v>S.1416: Affordable Prescriptions for Patients Act of 2019</v>
      </c>
      <c r="B32" s="6" t="s">
        <v>16</v>
      </c>
      <c r="C32" s="6" t="s">
        <v>0</v>
      </c>
      <c r="D32" s="6" t="s">
        <v>17</v>
      </c>
      <c r="E32" s="6" t="s">
        <v>17</v>
      </c>
    </row>
    <row r="33" spans="1:5" ht="12.75">
      <c r="A33" s="6" t="str">
        <f>HYPERLINK("http://www.congressweb.com/nrln/bills/detail/id/27170","S.1374: Metastatic Breast Cancer Access to Care Act")</f>
        <v>S.1374: Metastatic Breast Cancer Access to Care Act</v>
      </c>
      <c r="B33" s="6" t="s">
        <v>16</v>
      </c>
      <c r="C33" s="6" t="s">
        <v>20</v>
      </c>
      <c r="D33" s="6" t="s">
        <v>17</v>
      </c>
      <c r="E33" s="6" t="s">
        <v>17</v>
      </c>
    </row>
    <row r="34" spans="1:5" ht="12.75">
      <c r="A34" s="6" t="str">
        <f>HYPERLINK("http://www.congressweb.com/nrln/bills/detail/id/27093","S.1227: Prescription Pricing for the People Act of 2019")</f>
        <v>S.1227: Prescription Pricing for the People Act of 2019</v>
      </c>
      <c r="B34" s="6" t="s">
        <v>16</v>
      </c>
      <c r="C34" s="6" t="s">
        <v>0</v>
      </c>
      <c r="D34" s="6" t="s">
        <v>17</v>
      </c>
      <c r="E34" s="6" t="s">
        <v>17</v>
      </c>
    </row>
    <row r="35" spans="1:5" ht="12.75">
      <c r="A35" s="6" t="str">
        <f>HYPERLINK("http://www.congressweb.com/nrln/bills/detail/id/27092","S.1224: Stop STALLING Act")</f>
        <v>S.1224: Stop STALLING Act</v>
      </c>
      <c r="B35" s="6" t="s">
        <v>16</v>
      </c>
      <c r="C35" s="6" t="s">
        <v>20</v>
      </c>
      <c r="D35" s="6" t="s">
        <v>17</v>
      </c>
      <c r="E35" s="6" t="s">
        <v>17</v>
      </c>
    </row>
    <row r="36" spans="1:5" ht="12.75">
      <c r="A36" s="6" t="str">
        <f>HYPERLINK("http://www.congressweb.com/nrln/bills/detail/id/26826","S.1190: Rural Access to Hospice Act of 2019")</f>
        <v>S.1190: Rural Access to Hospice Act of 2019</v>
      </c>
      <c r="B36" s="6" t="s">
        <v>16</v>
      </c>
      <c r="C36" s="6" t="s">
        <v>0</v>
      </c>
      <c r="D36" s="6" t="s">
        <v>17</v>
      </c>
      <c r="E36" s="6" t="s">
        <v>17</v>
      </c>
    </row>
    <row r="37" spans="1:5" ht="12.75">
      <c r="A37" s="6" t="str">
        <f>HYPERLINK("http://www.congressweb.com/nrln/bills/detail/id/26768","S.880: Improving HOPE for Alzheimer's")</f>
        <v>S.880: Improving HOPE for Alzheimer's</v>
      </c>
      <c r="B37" s="6" t="s">
        <v>16</v>
      </c>
      <c r="C37" s="6" t="s">
        <v>20</v>
      </c>
      <c r="D37" s="6" t="s">
        <v>17</v>
      </c>
      <c r="E37" s="6" t="s">
        <v>17</v>
      </c>
    </row>
    <row r="38" spans="1:5" ht="12.75">
      <c r="A38" s="6" t="str">
        <f>HYPERLINK("http://www.congressweb.com/nrln/bills/detail/id/26487","S.753:  Improving Access to Medicare Coverage Act of 2019")</f>
        <v>S.753:  Improving Access to Medicare Coverage Act of 2019</v>
      </c>
      <c r="B38" s="6" t="s">
        <v>16</v>
      </c>
      <c r="C38" s="6" t="s">
        <v>0</v>
      </c>
      <c r="D38" s="6" t="s">
        <v>17</v>
      </c>
      <c r="E38" s="6" t="s">
        <v>17</v>
      </c>
    </row>
    <row r="39" spans="1:5" ht="12.75">
      <c r="A39" s="6" t="str">
        <f>HYPERLINK("http://www.congressweb.com/nrln/bills/detail/id/28016","S.741: Cancer Drug Parity Act of 2019")</f>
        <v>S.741: Cancer Drug Parity Act of 2019</v>
      </c>
      <c r="B39" s="6" t="s">
        <v>16</v>
      </c>
      <c r="C39" s="6" t="s">
        <v>0</v>
      </c>
      <c r="D39" s="6" t="s">
        <v>17</v>
      </c>
      <c r="E39" s="6" t="s">
        <v>17</v>
      </c>
    </row>
    <row r="40" spans="1:5" ht="12.75">
      <c r="A40" s="6" t="str">
        <f>HYPERLINK("http://www.congressweb.com/nrln/bills/detail/id/26410","S.668: Removing Barriers to Colorectal Cancer Screening Act of 2019")</f>
        <v>S.668: Removing Barriers to Colorectal Cancer Screening Act of 2019</v>
      </c>
      <c r="B40" s="6" t="s">
        <v>16</v>
      </c>
      <c r="C40" s="6" t="s">
        <v>0</v>
      </c>
      <c r="D40" s="6" t="s">
        <v>17</v>
      </c>
      <c r="E40" s="6" t="s">
        <v>17</v>
      </c>
    </row>
    <row r="41" spans="1:5" ht="12.75">
      <c r="A41" s="6" t="str">
        <f>HYPERLINK("http://www.congressweb.com/nrln/bills/detail/id/26217","S.640: Phair Pricing Ac of 2019")</f>
        <v>S.640: Phair Pricing Ac of 2019</v>
      </c>
      <c r="B41" s="6" t="s">
        <v>16</v>
      </c>
      <c r="C41" s="6" t="s">
        <v>0</v>
      </c>
      <c r="D41" s="6" t="s">
        <v>17</v>
      </c>
      <c r="E41" s="6" t="s">
        <v>17</v>
      </c>
    </row>
    <row r="42" spans="1:5" ht="12.75">
      <c r="A42" s="6" t="str">
        <f>HYPERLINK("http://www.congressweb.com/nrln/bills/detail/id/25985","S.518: Lymphedema Treatment Act of 2019")</f>
        <v>S.518: Lymphedema Treatment Act of 2019</v>
      </c>
      <c r="B42" s="6" t="s">
        <v>16</v>
      </c>
      <c r="C42" s="6" t="s">
        <v>0</v>
      </c>
      <c r="D42" s="3" t="s">
        <v>19</v>
      </c>
      <c r="E42" s="3" t="s">
        <v>19</v>
      </c>
    </row>
    <row r="43" spans="1:5" ht="12.75">
      <c r="A43" s="6" t="str">
        <f>HYPERLINK("http://www.congressweb.com/nrln/bills/detail/id/25978","S.476: Creating Transparency to Have Drug Rebates Unlocked (C-Thru) Act of 2019")</f>
        <v>S.476: Creating Transparency to Have Drug Rebates Unlocked (C-Thru) Act of 2019</v>
      </c>
      <c r="B43" s="6" t="s">
        <v>16</v>
      </c>
      <c r="C43" s="6" t="s">
        <v>0</v>
      </c>
      <c r="D43" s="6" t="s">
        <v>17</v>
      </c>
      <c r="E43" s="6" t="s">
        <v>17</v>
      </c>
    </row>
    <row r="44" spans="1:5" ht="12.75">
      <c r="A44" s="6" t="str">
        <f>HYPERLINK("http://www.congressweb.com/nrln/bills/detail/id/25979","S.475: Reducing Existing Costs Associated with Pharmaceuticals for Seniors (RxCap) Act of 2019")</f>
        <v>S.475: Reducing Existing Costs Associated with Pharmaceuticals for Seniors (RxCap) Act of 2019</v>
      </c>
      <c r="B44" s="6" t="s">
        <v>16</v>
      </c>
      <c r="C44" s="6" t="s">
        <v>0</v>
      </c>
      <c r="D44" s="6" t="s">
        <v>17</v>
      </c>
      <c r="E44" s="6" t="s">
        <v>17</v>
      </c>
    </row>
    <row r="45" spans="1:5" ht="12.75">
      <c r="A45" s="6" t="str">
        <f>HYPERLINK("http://www.congressweb.com/nrln/bills/detail/id/25980","S.474: Stopping the Pharmaceutical Industry From Keeping Drugs Expensive (SPIKE) Act of 2019")</f>
        <v>S.474: Stopping the Pharmaceutical Industry From Keeping Drugs Expensive (SPIKE) Act of 2019</v>
      </c>
      <c r="B45" s="6" t="s">
        <v>16</v>
      </c>
      <c r="C45" s="6" t="s">
        <v>0</v>
      </c>
      <c r="D45" s="6" t="s">
        <v>17</v>
      </c>
      <c r="E45" s="6" t="s">
        <v>17</v>
      </c>
    </row>
    <row r="46" spans="1:5" ht="12.75">
      <c r="A46" s="6" t="str">
        <f>HYPERLINK("http://www.congressweb.com/nrln/bills/detail/id/25943","S.433: Home Health Payment Innovation Act of 2019")</f>
        <v>S.433: Home Health Payment Innovation Act of 2019</v>
      </c>
      <c r="B46" s="6" t="s">
        <v>16</v>
      </c>
      <c r="C46" s="6" t="s">
        <v>0</v>
      </c>
      <c r="D46" s="6" t="s">
        <v>17</v>
      </c>
      <c r="E46" s="6" t="s">
        <v>17</v>
      </c>
    </row>
    <row r="47" spans="1:5" ht="12.75">
      <c r="A47" s="6" t="str">
        <f>HYPERLINK("http://www.congressweb.com/nrln/bills/detail/id/25912","S.378: Stop Price Gouging Act")</f>
        <v>S.378: Stop Price Gouging Act</v>
      </c>
      <c r="B47" s="6" t="s">
        <v>16</v>
      </c>
      <c r="C47" s="6" t="s">
        <v>0</v>
      </c>
      <c r="D47" s="6" t="s">
        <v>17</v>
      </c>
      <c r="E47" s="6" t="s">
        <v>17</v>
      </c>
    </row>
    <row r="48" spans="1:5" ht="12.75">
      <c r="A48" s="6" t="str">
        <f>HYPERLINK("http://www.congressweb.com/nrln/bills/detail/id/25911","S.377: Medicare Negotiation and Competitive Licensing Act of 2019")</f>
        <v>S.377: Medicare Negotiation and Competitive Licensing Act of 2019</v>
      </c>
      <c r="B48" s="6" t="s">
        <v>16</v>
      </c>
      <c r="C48" s="6" t="s">
        <v>0</v>
      </c>
      <c r="D48" s="6" t="s">
        <v>17</v>
      </c>
      <c r="E48" s="6" t="s">
        <v>17</v>
      </c>
    </row>
    <row r="49" spans="1:5" ht="12.75">
      <c r="A49" s="6" t="str">
        <f>HYPERLINK("http://www.congressweb.com/nrln/bills/detail/id/25910","S.366: Forcing Limits on Abusive and Tumultuous Prices (FLAT Prices) Act")</f>
        <v>S.366: Forcing Limits on Abusive and Tumultuous Prices (FLAT Prices) Act</v>
      </c>
      <c r="B49" s="6" t="s">
        <v>16</v>
      </c>
      <c r="C49" s="6" t="s">
        <v>0</v>
      </c>
      <c r="D49" s="6" t="s">
        <v>17</v>
      </c>
      <c r="E49" s="6" t="s">
        <v>17</v>
      </c>
    </row>
    <row r="50" spans="1:5" ht="12.75">
      <c r="A50" s="6" t="str">
        <f>HYPERLINK("http://www.congressweb.com/nrln/bills/detail/id/25907","S.340: Creating and Restoring Equal Access to Equivalent Samples Act (CREATES Act)")</f>
        <v>S.340: Creating and Restoring Equal Access to Equivalent Samples Act (CREATES Act)</v>
      </c>
      <c r="B50" s="6" t="s">
        <v>16</v>
      </c>
      <c r="C50" s="6" t="s">
        <v>21</v>
      </c>
      <c r="D50" s="6" t="s">
        <v>17</v>
      </c>
      <c r="E50" s="6" t="s">
        <v>17</v>
      </c>
    </row>
    <row r="51" spans="1:5" ht="12.75">
      <c r="A51" s="6" t="str">
        <f>HYPERLINK("http://www.congressweb.com/nrln/bills/detail/id/25865","S.296: Home Health Care Planning Improvement Act of 2019")</f>
        <v>S.296: Home Health Care Planning Improvement Act of 2019</v>
      </c>
      <c r="B51" s="6" t="s">
        <v>16</v>
      </c>
      <c r="C51" s="6" t="s">
        <v>0</v>
      </c>
      <c r="D51" s="6" t="s">
        <v>17</v>
      </c>
      <c r="E51" s="6" t="s">
        <v>17</v>
      </c>
    </row>
    <row r="52" spans="1:5" ht="12.75">
      <c r="A52" s="6" t="str">
        <f>HYPERLINK("http://www.congressweb.com/nrln/bills/detail/id/25864","S.286: Mental Health Access Improvement Act of 2019")</f>
        <v>S.286: Mental Health Access Improvement Act of 2019</v>
      </c>
      <c r="B52" s="6" t="s">
        <v>16</v>
      </c>
      <c r="C52" s="6" t="s">
        <v>0</v>
      </c>
      <c r="D52" s="6" t="s">
        <v>17</v>
      </c>
      <c r="E52" s="6" t="s">
        <v>17</v>
      </c>
    </row>
    <row r="53" spans="1:5" ht="12.75">
      <c r="A53" s="6" t="str">
        <f>HYPERLINK("http://www.congressweb.com/nrln/bills/detail/id/25791","S.283: Increasing Access to Osteoporosis Testing for Medicare Beneficiaries Act of 2019")</f>
        <v>S.283: Increasing Access to Osteoporosis Testing for Medicare Beneficiaries Act of 2019</v>
      </c>
      <c r="B53" s="6" t="s">
        <v>16</v>
      </c>
      <c r="C53" s="6" t="s">
        <v>0</v>
      </c>
      <c r="D53" s="6" t="s">
        <v>17</v>
      </c>
      <c r="E53" s="6" t="s">
        <v>17</v>
      </c>
    </row>
    <row r="54" spans="1:5" ht="12.75">
      <c r="A54" s="6" t="str">
        <f>HYPERLINK("http://www.congressweb.com/nrln/bills/detail/id/25790","S.269: Social Security 2100 Act ")</f>
        <v>S.269: Social Security 2100 Act </v>
      </c>
      <c r="B54" s="6" t="s">
        <v>16</v>
      </c>
      <c r="C54" s="6" t="s">
        <v>20</v>
      </c>
      <c r="D54" s="6" t="s">
        <v>17</v>
      </c>
      <c r="E54" s="6" t="s">
        <v>17</v>
      </c>
    </row>
    <row r="55" spans="1:5" ht="12.75">
      <c r="A55" s="6" t="str">
        <f>HYPERLINK("http://www.congressweb.com/nrln/bills/detail/id/27445","S.149: Stop Senior Scams Act")</f>
        <v>S.149: Stop Senior Scams Act</v>
      </c>
      <c r="B55" s="6" t="s">
        <v>16</v>
      </c>
      <c r="C55" s="6" t="s">
        <v>0</v>
      </c>
      <c r="D55" s="6" t="s">
        <v>17</v>
      </c>
      <c r="E55" s="6" t="s">
        <v>17</v>
      </c>
    </row>
    <row r="56" spans="1:5" ht="12.75">
      <c r="A56" s="6" t="str">
        <f>HYPERLINK("http://www.congressweb.com/nrln/bills/detail/id/25624","S.99: Medicare Drug Price Negotiation Act")</f>
        <v>S.99: Medicare Drug Price Negotiation Act</v>
      </c>
      <c r="B56" s="6" t="s">
        <v>16</v>
      </c>
      <c r="C56" s="6" t="s">
        <v>20</v>
      </c>
      <c r="D56" s="6" t="s">
        <v>17</v>
      </c>
      <c r="E56" s="6" t="s">
        <v>17</v>
      </c>
    </row>
    <row r="57" spans="1:5" ht="12.75">
      <c r="A57" s="6" t="str">
        <f>HYPERLINK("http://www.congressweb.com/nrln/bills/detail/id/25635","S.97: Affordable and Safe Prescription Drug Importation Act")</f>
        <v>S.97: Affordable and Safe Prescription Drug Importation Act</v>
      </c>
      <c r="B57" s="6" t="s">
        <v>16</v>
      </c>
      <c r="C57" s="6" t="s">
        <v>0</v>
      </c>
      <c r="D57" s="6" t="s">
        <v>17</v>
      </c>
      <c r="E57" s="6" t="s">
        <v>17</v>
      </c>
    </row>
    <row r="58" spans="1:5" ht="12.75">
      <c r="A58" s="6" t="str">
        <f>HYPERLINK("http://www.congressweb.com/nrln/bills/detail/id/25634","S.73: End Taxpayer Subsidies for Drug Ads Act")</f>
        <v>S.73: End Taxpayer Subsidies for Drug Ads Act</v>
      </c>
      <c r="B58" s="6" t="s">
        <v>16</v>
      </c>
      <c r="C58" s="6" t="s">
        <v>0</v>
      </c>
      <c r="D58" s="3" t="s">
        <v>19</v>
      </c>
      <c r="E58" s="6" t="s">
        <v>17</v>
      </c>
    </row>
    <row r="59" spans="1:5" ht="12.75">
      <c r="A59" s="6" t="str">
        <f>HYPERLINK("http://www.congressweb.com/nrln/bills/detail/id/25633","S.64: Preserve Access to Affordable Generics and Biosimilars Act")</f>
        <v>S.64: Preserve Access to Affordable Generics and Biosimilars Act</v>
      </c>
      <c r="B59" s="6" t="s">
        <v>16</v>
      </c>
      <c r="C59" s="6" t="s">
        <v>20</v>
      </c>
      <c r="D59" s="6" t="s">
        <v>17</v>
      </c>
      <c r="E59" s="6" t="s">
        <v>17</v>
      </c>
    </row>
    <row r="60" spans="1:5" ht="12.75">
      <c r="A60" s="6" t="str">
        <f>HYPERLINK("http://www.congressweb.com/nrln/bills/detail/id/25616","S.62: Empowering Medicare Senors to Negotiate Drug Prices Act")</f>
        <v>S.62: Empowering Medicare Senors to Negotiate Drug Prices Act</v>
      </c>
      <c r="B60" s="6" t="s">
        <v>16</v>
      </c>
      <c r="C60" s="6" t="s">
        <v>20</v>
      </c>
      <c r="D60" s="3" t="s">
        <v>19</v>
      </c>
      <c r="E60" s="3" t="s">
        <v>19</v>
      </c>
    </row>
    <row r="61" spans="1:5" ht="12.75">
      <c r="A61" s="6" t="str">
        <f>HYPERLINK("http://www.congressweb.com/nrln/bills/detail/id/25632","S.61: Safe and Affordable Drugs from Canada Act")</f>
        <v>S.61: Safe and Affordable Drugs from Canada Act</v>
      </c>
      <c r="B61" s="6" t="s">
        <v>16</v>
      </c>
      <c r="C61" s="6" t="s">
        <v>20</v>
      </c>
      <c r="D61" s="6" t="s">
        <v>17</v>
      </c>
      <c r="E61" s="6" t="s">
        <v>17</v>
      </c>
    </row>
    <row r="62" spans="1:5" ht="25.5">
      <c r="A62" s="5" t="s">
        <v>22</v>
      </c>
      <c r="B62" s="7" t="s">
        <v>23</v>
      </c>
      <c r="C62" s="5" t="s">
        <v>0</v>
      </c>
      <c r="D62" s="5" t="s">
        <v>0</v>
      </c>
      <c r="E62" s="5" t="s">
        <v>4</v>
      </c>
    </row>
    <row r="64" spans="1:14" ht="30" customHeight="1">
      <c r="A64" s="2" t="s">
        <v>9</v>
      </c>
      <c r="B64" s="14" t="s">
        <v>10</v>
      </c>
      <c r="C64" s="14" t="s">
        <v>0</v>
      </c>
      <c r="D64" s="2" t="s">
        <v>4</v>
      </c>
      <c r="E64" s="2" t="s">
        <v>4</v>
      </c>
      <c r="F64" s="2" t="s">
        <v>4</v>
      </c>
      <c r="G64" s="2" t="s">
        <v>4</v>
      </c>
      <c r="H64" s="2" t="s">
        <v>4</v>
      </c>
      <c r="I64" s="2" t="s">
        <v>4</v>
      </c>
      <c r="J64" s="2" t="s">
        <v>4</v>
      </c>
      <c r="K64" s="2" t="s">
        <v>4</v>
      </c>
      <c r="L64" s="2" t="s">
        <v>4</v>
      </c>
      <c r="M64" s="2" t="s">
        <v>4</v>
      </c>
      <c r="N64" s="2" t="s">
        <v>4</v>
      </c>
    </row>
    <row r="65" spans="1:14" ht="51">
      <c r="A65" s="5" t="s">
        <v>24</v>
      </c>
      <c r="B65" s="5" t="s">
        <v>12</v>
      </c>
      <c r="C65" s="5" t="s">
        <v>13</v>
      </c>
      <c r="D65" s="5" t="s">
        <v>25</v>
      </c>
      <c r="E65" s="5" t="s">
        <v>26</v>
      </c>
      <c r="F65" s="5" t="s">
        <v>27</v>
      </c>
      <c r="G65" s="5" t="s">
        <v>28</v>
      </c>
      <c r="H65" s="5" t="s">
        <v>29</v>
      </c>
      <c r="I65" s="5" t="s">
        <v>30</v>
      </c>
      <c r="J65" s="5" t="s">
        <v>31</v>
      </c>
      <c r="K65" s="5" t="s">
        <v>32</v>
      </c>
      <c r="L65" s="5" t="s">
        <v>33</v>
      </c>
      <c r="M65" s="5" t="s">
        <v>34</v>
      </c>
      <c r="N65" s="5" t="s">
        <v>35</v>
      </c>
    </row>
    <row r="66" spans="1:14" ht="12.75">
      <c r="A66" s="6" t="str">
        <f>HYPERLINK("http://www.congressweb.com/nrln/bills/detail/id/30702","H.R.8171:  Save our Social Security Now Act")</f>
        <v>H.R.8171:  Save our Social Security Now Act</v>
      </c>
      <c r="B66" s="6" t="s">
        <v>16</v>
      </c>
      <c r="C66" s="6" t="s">
        <v>0</v>
      </c>
      <c r="D66" s="6" t="s">
        <v>17</v>
      </c>
      <c r="E66" s="6" t="s">
        <v>17</v>
      </c>
      <c r="F66" s="6" t="s">
        <v>17</v>
      </c>
      <c r="G66" s="6" t="s">
        <v>17</v>
      </c>
      <c r="H66" s="6" t="s">
        <v>17</v>
      </c>
      <c r="I66" s="6" t="s">
        <v>17</v>
      </c>
      <c r="J66" s="3" t="s">
        <v>19</v>
      </c>
      <c r="K66" s="3" t="s">
        <v>19</v>
      </c>
      <c r="L66" s="6" t="s">
        <v>17</v>
      </c>
      <c r="M66" s="6" t="s">
        <v>17</v>
      </c>
      <c r="N66" s="6" t="s">
        <v>17</v>
      </c>
    </row>
    <row r="67" spans="1:14" ht="12.75">
      <c r="A67" s="6" t="str">
        <f>HYPERLINK("http://www.congressweb.com/nrln/bills/detail/id/30424","H.R.7663: Protecting Access to Post-COVID-19 Telehealth Act of 2020")</f>
        <v>H.R.7663: Protecting Access to Post-COVID-19 Telehealth Act of 2020</v>
      </c>
      <c r="B67" s="6" t="s">
        <v>16</v>
      </c>
      <c r="C67" s="6" t="s">
        <v>0</v>
      </c>
      <c r="D67" s="6" t="s">
        <v>17</v>
      </c>
      <c r="E67" s="6" t="s">
        <v>17</v>
      </c>
      <c r="F67" s="6" t="s">
        <v>17</v>
      </c>
      <c r="G67" s="6" t="s">
        <v>17</v>
      </c>
      <c r="H67" s="6" t="s">
        <v>17</v>
      </c>
      <c r="I67" s="6" t="s">
        <v>17</v>
      </c>
      <c r="J67" s="6" t="s">
        <v>17</v>
      </c>
      <c r="K67" s="6" t="s">
        <v>17</v>
      </c>
      <c r="L67" s="6" t="s">
        <v>17</v>
      </c>
      <c r="M67" s="6" t="s">
        <v>17</v>
      </c>
      <c r="N67" s="6" t="s">
        <v>17</v>
      </c>
    </row>
    <row r="68" spans="1:14" ht="12.75">
      <c r="A68" s="6" t="str">
        <f>HYPERLINK("http://www.congressweb.com/nrln/bills/detail/id/30511","H.R.7370: The Protecting Employees and Retirees in Business Bankruptcy Act of 2020")</f>
        <v>H.R.7370: The Protecting Employees and Retirees in Business Bankruptcy Act of 2020</v>
      </c>
      <c r="B68" s="6" t="s">
        <v>16</v>
      </c>
      <c r="C68" s="6" t="s">
        <v>0</v>
      </c>
      <c r="D68" s="6" t="s">
        <v>17</v>
      </c>
      <c r="E68" s="6" t="s">
        <v>17</v>
      </c>
      <c r="F68" s="6" t="s">
        <v>17</v>
      </c>
      <c r="G68" s="6" t="s">
        <v>17</v>
      </c>
      <c r="H68" s="6" t="s">
        <v>17</v>
      </c>
      <c r="I68" s="6" t="s">
        <v>17</v>
      </c>
      <c r="J68" s="6" t="s">
        <v>17</v>
      </c>
      <c r="K68" s="6" t="s">
        <v>17</v>
      </c>
      <c r="L68" s="6" t="s">
        <v>17</v>
      </c>
      <c r="M68" s="6" t="s">
        <v>17</v>
      </c>
      <c r="N68" s="6" t="s">
        <v>17</v>
      </c>
    </row>
    <row r="69" spans="1:14" ht="12.75">
      <c r="A69" s="6" t="str">
        <f>HYPERLINK("http://www.congressweb.com/nrln/bills/detail/id/30136","H.R.6971: Medical Nutrition Therapy Act of 2020")</f>
        <v>H.R.6971: Medical Nutrition Therapy Act of 2020</v>
      </c>
      <c r="B69" s="6" t="s">
        <v>16</v>
      </c>
      <c r="C69" s="6" t="s">
        <v>0</v>
      </c>
      <c r="D69" s="6" t="s">
        <v>17</v>
      </c>
      <c r="E69" s="6" t="s">
        <v>17</v>
      </c>
      <c r="F69" s="6" t="s">
        <v>17</v>
      </c>
      <c r="G69" s="6" t="s">
        <v>17</v>
      </c>
      <c r="H69" s="6" t="s">
        <v>17</v>
      </c>
      <c r="I69" s="6" t="s">
        <v>17</v>
      </c>
      <c r="J69" s="6" t="s">
        <v>17</v>
      </c>
      <c r="K69" s="6" t="s">
        <v>17</v>
      </c>
      <c r="L69" s="6" t="s">
        <v>17</v>
      </c>
      <c r="M69" s="6" t="s">
        <v>17</v>
      </c>
      <c r="N69" s="6" t="s">
        <v>17</v>
      </c>
    </row>
    <row r="70" spans="1:14" ht="12.75">
      <c r="A70" s="6" t="str">
        <f>HYPERLINK("http://www.congressweb.com/nrln/bills/detail/id/30264","H.R.6813: Promoting Alzheimer's Awareness to Prevent Elder Abuse Act")</f>
        <v>H.R.6813: Promoting Alzheimer's Awareness to Prevent Elder Abuse Act</v>
      </c>
      <c r="B70" s="6" t="s">
        <v>16</v>
      </c>
      <c r="C70" s="6" t="s">
        <v>0</v>
      </c>
      <c r="D70" s="6" t="s">
        <v>17</v>
      </c>
      <c r="E70" s="6" t="s">
        <v>17</v>
      </c>
      <c r="F70" s="6" t="s">
        <v>17</v>
      </c>
      <c r="G70" s="6" t="s">
        <v>17</v>
      </c>
      <c r="H70" s="6" t="s">
        <v>17</v>
      </c>
      <c r="I70" s="3" t="s">
        <v>19</v>
      </c>
      <c r="J70" s="6" t="s">
        <v>17</v>
      </c>
      <c r="K70" s="6" t="s">
        <v>17</v>
      </c>
      <c r="L70" s="6" t="s">
        <v>17</v>
      </c>
      <c r="M70" s="6" t="s">
        <v>17</v>
      </c>
      <c r="N70" s="3" t="s">
        <v>19</v>
      </c>
    </row>
    <row r="71" spans="1:14" ht="12.75">
      <c r="A71" s="6" t="str">
        <f>HYPERLINK("http://www.congressweb.com/nrln/bills/detail/id/29841","H.R.6179: Increasing Access to Biosimilars Act of 2020")</f>
        <v>H.R.6179: Increasing Access to Biosimilars Act of 2020</v>
      </c>
      <c r="B71" s="6" t="s">
        <v>16</v>
      </c>
      <c r="C71" s="6" t="s">
        <v>0</v>
      </c>
      <c r="D71" s="6" t="s">
        <v>17</v>
      </c>
      <c r="E71" s="6" t="s">
        <v>17</v>
      </c>
      <c r="F71" s="6" t="s">
        <v>17</v>
      </c>
      <c r="G71" s="6" t="s">
        <v>17</v>
      </c>
      <c r="H71" s="6" t="s">
        <v>17</v>
      </c>
      <c r="I71" s="6" t="s">
        <v>17</v>
      </c>
      <c r="J71" s="6" t="s">
        <v>17</v>
      </c>
      <c r="K71" s="6" t="s">
        <v>17</v>
      </c>
      <c r="L71" s="6" t="s">
        <v>17</v>
      </c>
      <c r="M71" s="6" t="s">
        <v>17</v>
      </c>
      <c r="N71" s="6" t="s">
        <v>17</v>
      </c>
    </row>
    <row r="72" spans="1:14" ht="12.75">
      <c r="A72" s="6" t="str">
        <f>HYPERLINK("http://www.congressweb.com/nrln/bills/detail/id/29393","H.R.5534: Comprehensive Immunosuppressive Drug Coverage for Kidney Transplant Patients Act of 2019")</f>
        <v>H.R.5534: Comprehensive Immunosuppressive Drug Coverage for Kidney Transplant Patients Act of 2019</v>
      </c>
      <c r="B72" s="6" t="s">
        <v>16</v>
      </c>
      <c r="C72" s="6" t="s">
        <v>0</v>
      </c>
      <c r="D72" s="6" t="s">
        <v>17</v>
      </c>
      <c r="E72" s="3" t="s">
        <v>19</v>
      </c>
      <c r="F72" s="6" t="s">
        <v>17</v>
      </c>
      <c r="G72" s="3" t="s">
        <v>19</v>
      </c>
      <c r="H72" s="3" t="s">
        <v>19</v>
      </c>
      <c r="I72" s="6" t="s">
        <v>17</v>
      </c>
      <c r="J72" s="6" t="s">
        <v>17</v>
      </c>
      <c r="K72" s="6" t="s">
        <v>17</v>
      </c>
      <c r="L72" s="6" t="s">
        <v>17</v>
      </c>
      <c r="M72" s="6" t="s">
        <v>17</v>
      </c>
      <c r="N72" s="3" t="s">
        <v>19</v>
      </c>
    </row>
    <row r="73" spans="1:14" ht="12.75">
      <c r="A73" s="6" t="str">
        <f>HYPERLINK("http://www.congressweb.com/nrln/bills/detail/id/29569","H.R.5306: Know Your Social Security Act")</f>
        <v>H.R.5306: Know Your Social Security Act</v>
      </c>
      <c r="B73" s="6" t="s">
        <v>16</v>
      </c>
      <c r="C73" s="6" t="s">
        <v>0</v>
      </c>
      <c r="D73" s="6" t="s">
        <v>17</v>
      </c>
      <c r="E73" s="6" t="s">
        <v>17</v>
      </c>
      <c r="F73" s="6" t="s">
        <v>17</v>
      </c>
      <c r="G73" s="6" t="s">
        <v>17</v>
      </c>
      <c r="H73" s="6" t="s">
        <v>17</v>
      </c>
      <c r="I73" s="6" t="s">
        <v>17</v>
      </c>
      <c r="J73" s="6" t="s">
        <v>17</v>
      </c>
      <c r="K73" s="6" t="s">
        <v>17</v>
      </c>
      <c r="L73" s="6" t="s">
        <v>17</v>
      </c>
      <c r="M73" s="6" t="s">
        <v>17</v>
      </c>
      <c r="N73" s="6" t="s">
        <v>17</v>
      </c>
    </row>
    <row r="74" spans="1:14" ht="12.75">
      <c r="A74" s="6" t="str">
        <f>HYPERLINK("http://www.congressweb.com/nrln/bills/detail/id/29177","H.R.5216: Quality Care For Nursing Home Residents Act of 2019")</f>
        <v>H.R.5216: Quality Care For Nursing Home Residents Act of 2019</v>
      </c>
      <c r="B74" s="6" t="s">
        <v>16</v>
      </c>
      <c r="C74" s="6" t="s">
        <v>0</v>
      </c>
      <c r="D74" s="6" t="s">
        <v>17</v>
      </c>
      <c r="E74" s="6" t="s">
        <v>17</v>
      </c>
      <c r="F74" s="6" t="s">
        <v>17</v>
      </c>
      <c r="G74" s="6" t="s">
        <v>17</v>
      </c>
      <c r="H74" s="6" t="s">
        <v>17</v>
      </c>
      <c r="I74" s="6" t="s">
        <v>17</v>
      </c>
      <c r="J74" s="6" t="s">
        <v>17</v>
      </c>
      <c r="K74" s="6" t="s">
        <v>17</v>
      </c>
      <c r="L74" s="6" t="s">
        <v>17</v>
      </c>
      <c r="M74" s="6" t="s">
        <v>17</v>
      </c>
      <c r="N74" s="6" t="s">
        <v>17</v>
      </c>
    </row>
    <row r="75" spans="1:14" ht="12.75">
      <c r="A75" s="6" t="str">
        <f>HYPERLINK("http://www.congressweb.com/nrln/bills/detail/id/29040","H.R.5076: Protecting Seniors Through Immunization Act of 2019")</f>
        <v>H.R.5076: Protecting Seniors Through Immunization Act of 2019</v>
      </c>
      <c r="B75" s="6" t="s">
        <v>16</v>
      </c>
      <c r="C75" s="6" t="s">
        <v>0</v>
      </c>
      <c r="D75" s="6" t="s">
        <v>17</v>
      </c>
      <c r="E75" s="6" t="s">
        <v>17</v>
      </c>
      <c r="F75" s="6" t="s">
        <v>17</v>
      </c>
      <c r="G75" s="6" t="s">
        <v>17</v>
      </c>
      <c r="H75" s="6" t="s">
        <v>17</v>
      </c>
      <c r="I75" s="6" t="s">
        <v>17</v>
      </c>
      <c r="J75" s="6" t="s">
        <v>17</v>
      </c>
      <c r="K75" s="6" t="s">
        <v>17</v>
      </c>
      <c r="L75" s="6" t="s">
        <v>17</v>
      </c>
      <c r="M75" s="6" t="s">
        <v>17</v>
      </c>
      <c r="N75" s="3" t="s">
        <v>19</v>
      </c>
    </row>
    <row r="76" spans="1:14" ht="12.75">
      <c r="A76" s="6" t="str">
        <f>HYPERLINK("http://www.congressweb.com/nrln/bills/detail/id/29720","H.R.4907: Time to Rescue United States Trust (TRUST) Act")</f>
        <v>H.R.4907: Time to Rescue United States Trust (TRUST) Act</v>
      </c>
      <c r="B76" s="6" t="s">
        <v>18</v>
      </c>
      <c r="C76" s="6" t="s">
        <v>20</v>
      </c>
      <c r="D76" s="3" t="s">
        <v>19</v>
      </c>
      <c r="E76" s="3" t="s">
        <v>19</v>
      </c>
      <c r="F76" s="3" t="s">
        <v>19</v>
      </c>
      <c r="G76" s="3" t="s">
        <v>19</v>
      </c>
      <c r="H76" s="3" t="s">
        <v>19</v>
      </c>
      <c r="I76" s="3" t="s">
        <v>19</v>
      </c>
      <c r="J76" s="6" t="s">
        <v>17</v>
      </c>
      <c r="K76" s="3" t="s">
        <v>19</v>
      </c>
      <c r="L76" s="3" t="s">
        <v>19</v>
      </c>
      <c r="M76" s="3" t="s">
        <v>19</v>
      </c>
      <c r="N76" s="3" t="s">
        <v>19</v>
      </c>
    </row>
    <row r="77" spans="1:14" ht="12.75">
      <c r="A77" s="6" t="str">
        <f>HYPERLINK("http://www.congressweb.com/nrln/bills/detail/id/28789","H.R.4676: Protecting Medicare Beneficiaries with Pre-Existing Conditions Act")</f>
        <v>H.R.4676: Protecting Medicare Beneficiaries with Pre-Existing Conditions Act</v>
      </c>
      <c r="B77" s="6" t="s">
        <v>16</v>
      </c>
      <c r="C77" s="6" t="s">
        <v>20</v>
      </c>
      <c r="D77" s="6" t="s">
        <v>17</v>
      </c>
      <c r="E77" s="6" t="s">
        <v>17</v>
      </c>
      <c r="F77" s="6" t="s">
        <v>17</v>
      </c>
      <c r="G77" s="6" t="s">
        <v>17</v>
      </c>
      <c r="H77" s="6" t="s">
        <v>17</v>
      </c>
      <c r="I77" s="6" t="s">
        <v>17</v>
      </c>
      <c r="J77" s="6" t="s">
        <v>17</v>
      </c>
      <c r="K77" s="6" t="s">
        <v>17</v>
      </c>
      <c r="L77" s="6" t="s">
        <v>17</v>
      </c>
      <c r="M77" s="6" t="s">
        <v>17</v>
      </c>
      <c r="N77" s="6" t="s">
        <v>17</v>
      </c>
    </row>
    <row r="78" spans="1:14" ht="12.75">
      <c r="A78" s="6" t="str">
        <f>HYPERLINK("http://www.congressweb.com/nrln/bills/detail/id/29648","H.R.4650: Medicare Dental Coverage Act of 2019")</f>
        <v>H.R.4650: Medicare Dental Coverage Act of 2019</v>
      </c>
      <c r="B78" s="6" t="s">
        <v>36</v>
      </c>
      <c r="C78" s="6" t="s">
        <v>0</v>
      </c>
      <c r="D78" s="6" t="s">
        <v>17</v>
      </c>
      <c r="E78" s="6" t="s">
        <v>17</v>
      </c>
      <c r="F78" s="6" t="s">
        <v>17</v>
      </c>
      <c r="G78" s="6" t="s">
        <v>17</v>
      </c>
      <c r="H78" s="6" t="s">
        <v>17</v>
      </c>
      <c r="I78" s="6" t="s">
        <v>17</v>
      </c>
      <c r="J78" s="6" t="s">
        <v>17</v>
      </c>
      <c r="K78" s="6" t="s">
        <v>17</v>
      </c>
      <c r="L78" s="6" t="s">
        <v>17</v>
      </c>
      <c r="M78" s="6" t="s">
        <v>17</v>
      </c>
      <c r="N78" s="6" t="s">
        <v>17</v>
      </c>
    </row>
    <row r="79" spans="1:14" ht="12.75">
      <c r="A79" s="6" t="str">
        <f>HYPERLINK("http://www.congressweb.com/nrln/bills/detail/id/28771","H.R.4649: Capping Drug Costs for Seniors Act of 2019")</f>
        <v>H.R.4649: Capping Drug Costs for Seniors Act of 2019</v>
      </c>
      <c r="B79" s="6" t="s">
        <v>16</v>
      </c>
      <c r="C79" s="6" t="s">
        <v>0</v>
      </c>
      <c r="D79" s="6" t="s">
        <v>17</v>
      </c>
      <c r="E79" s="6" t="s">
        <v>17</v>
      </c>
      <c r="F79" s="6" t="s">
        <v>17</v>
      </c>
      <c r="G79" s="6" t="s">
        <v>17</v>
      </c>
      <c r="H79" s="6" t="s">
        <v>17</v>
      </c>
      <c r="I79" s="6" t="s">
        <v>17</v>
      </c>
      <c r="J79" s="6" t="s">
        <v>17</v>
      </c>
      <c r="K79" s="6" t="s">
        <v>17</v>
      </c>
      <c r="L79" s="6" t="s">
        <v>17</v>
      </c>
      <c r="M79" s="6" t="s">
        <v>17</v>
      </c>
      <c r="N79" s="6" t="s">
        <v>17</v>
      </c>
    </row>
    <row r="80" spans="1:14" ht="25.5">
      <c r="A80" s="6" t="str">
        <f>HYPERLINK("http://www.congressweb.com/nrln/bills/detail/id/28509","H.R.3: Elijah E. Cummings Lower Drug Costs Now Act ")</f>
        <v>H.R.3: Elijah E. Cummings Lower Drug Costs Now Act </v>
      </c>
      <c r="B80" s="6" t="s">
        <v>16</v>
      </c>
      <c r="C80" s="6" t="s">
        <v>37</v>
      </c>
      <c r="D80" s="6" t="s">
        <v>17</v>
      </c>
      <c r="E80" s="6" t="s">
        <v>17</v>
      </c>
      <c r="F80" s="3" t="s">
        <v>19</v>
      </c>
      <c r="G80" s="3" t="s">
        <v>19</v>
      </c>
      <c r="H80" s="6" t="s">
        <v>17</v>
      </c>
      <c r="I80" s="6" t="s">
        <v>17</v>
      </c>
      <c r="J80" s="3" t="s">
        <v>19</v>
      </c>
      <c r="K80" s="3" t="s">
        <v>19</v>
      </c>
      <c r="L80" s="6" t="s">
        <v>17</v>
      </c>
      <c r="M80" s="3" t="s">
        <v>19</v>
      </c>
      <c r="N80" s="6" t="s">
        <v>17</v>
      </c>
    </row>
    <row r="81" spans="1:14" ht="12.75">
      <c r="A81" s="6" t="str">
        <f>HYPERLINK("http://www.congressweb.com/nrln/bills/detail/id/28400","H.R.4386: Stop the Wait Act")</f>
        <v>H.R.4386: Stop the Wait Act</v>
      </c>
      <c r="B81" s="6" t="s">
        <v>16</v>
      </c>
      <c r="C81" s="6" t="s">
        <v>0</v>
      </c>
      <c r="D81" s="6" t="s">
        <v>17</v>
      </c>
      <c r="E81" s="6" t="s">
        <v>17</v>
      </c>
      <c r="F81" s="6" t="s">
        <v>17</v>
      </c>
      <c r="G81" s="6" t="s">
        <v>17</v>
      </c>
      <c r="H81" s="6" t="s">
        <v>17</v>
      </c>
      <c r="I81" s="6" t="s">
        <v>17</v>
      </c>
      <c r="J81" s="6" t="s">
        <v>17</v>
      </c>
      <c r="K81" s="3" t="s">
        <v>19</v>
      </c>
      <c r="L81" s="6" t="s">
        <v>17</v>
      </c>
      <c r="M81" s="6" t="s">
        <v>17</v>
      </c>
      <c r="N81" s="6" t="s">
        <v>17</v>
      </c>
    </row>
    <row r="82" spans="1:14" ht="12.75">
      <c r="A82" s="6" t="str">
        <f>HYPERLINK("http://www.congressweb.com/nrln/bills/detail/id/28037","H.R.4117: IRA Preservation Act of 2019")</f>
        <v>H.R.4117: IRA Preservation Act of 2019</v>
      </c>
      <c r="B82" s="6" t="s">
        <v>16</v>
      </c>
      <c r="C82" s="6" t="s">
        <v>0</v>
      </c>
      <c r="D82" s="6" t="s">
        <v>17</v>
      </c>
      <c r="E82" s="6" t="s">
        <v>17</v>
      </c>
      <c r="F82" s="6" t="s">
        <v>17</v>
      </c>
      <c r="G82" s="6" t="s">
        <v>17</v>
      </c>
      <c r="H82" s="6" t="s">
        <v>17</v>
      </c>
      <c r="I82" s="6" t="s">
        <v>17</v>
      </c>
      <c r="J82" s="6" t="s">
        <v>17</v>
      </c>
      <c r="K82" s="6" t="s">
        <v>17</v>
      </c>
      <c r="L82" s="6" t="s">
        <v>17</v>
      </c>
      <c r="M82" s="6" t="s">
        <v>17</v>
      </c>
      <c r="N82" s="6" t="s">
        <v>17</v>
      </c>
    </row>
    <row r="83" spans="1:14" ht="12.75">
      <c r="A83" s="6" t="str">
        <f>HYPERLINK("http://www.congressweb.com/nrln/bills/detail/id/27989","H.R.4056: Medicare Audiologist Access and Services Act of 2019")</f>
        <v>H.R.4056: Medicare Audiologist Access and Services Act of 2019</v>
      </c>
      <c r="B83" s="6" t="s">
        <v>16</v>
      </c>
      <c r="C83" s="6" t="s">
        <v>0</v>
      </c>
      <c r="D83" s="6" t="s">
        <v>17</v>
      </c>
      <c r="E83" s="6" t="s">
        <v>17</v>
      </c>
      <c r="F83" s="6" t="s">
        <v>17</v>
      </c>
      <c r="G83" s="6" t="s">
        <v>17</v>
      </c>
      <c r="H83" s="6" t="s">
        <v>17</v>
      </c>
      <c r="I83" s="6" t="s">
        <v>17</v>
      </c>
      <c r="J83" s="6" t="s">
        <v>17</v>
      </c>
      <c r="K83" s="6" t="s">
        <v>17</v>
      </c>
      <c r="L83" s="6" t="s">
        <v>17</v>
      </c>
      <c r="M83" s="6" t="s">
        <v>17</v>
      </c>
      <c r="N83" s="6" t="s">
        <v>17</v>
      </c>
    </row>
    <row r="84" spans="1:14" ht="12.75">
      <c r="A84" s="6" t="str">
        <f>HYPERLINK("http://www.congressweb.com/nrln/bills/detail/id/27985","H.R.3924: Streamlining Part D Appeals Act")</f>
        <v>H.R.3924: Streamlining Part D Appeals Act</v>
      </c>
      <c r="B84" s="6" t="s">
        <v>16</v>
      </c>
      <c r="C84" s="6" t="s">
        <v>0</v>
      </c>
      <c r="D84" s="6" t="s">
        <v>17</v>
      </c>
      <c r="E84" s="6" t="s">
        <v>17</v>
      </c>
      <c r="F84" s="6" t="s">
        <v>17</v>
      </c>
      <c r="G84" s="6" t="s">
        <v>17</v>
      </c>
      <c r="H84" s="6" t="s">
        <v>17</v>
      </c>
      <c r="I84" s="6" t="s">
        <v>17</v>
      </c>
      <c r="J84" s="6" t="s">
        <v>17</v>
      </c>
      <c r="K84" s="6" t="s">
        <v>17</v>
      </c>
      <c r="L84" s="6" t="s">
        <v>17</v>
      </c>
      <c r="M84" s="6" t="s">
        <v>17</v>
      </c>
      <c r="N84" s="6" t="s">
        <v>17</v>
      </c>
    </row>
    <row r="85" spans="1:14" ht="12.75">
      <c r="A85" s="6" t="str">
        <f>HYPERLINK("http://www.congressweb.com/nrln/bills/detail/id/27984","H.R.3911: Increasing Access to Quality Cardiac Rehabilitation Care Act of 2019")</f>
        <v>H.R.3911: Increasing Access to Quality Cardiac Rehabilitation Care Act of 2019</v>
      </c>
      <c r="B85" s="6" t="s">
        <v>16</v>
      </c>
      <c r="C85" s="6" t="s">
        <v>0</v>
      </c>
      <c r="D85" s="6" t="s">
        <v>17</v>
      </c>
      <c r="E85" s="6" t="s">
        <v>17</v>
      </c>
      <c r="F85" s="6" t="s">
        <v>17</v>
      </c>
      <c r="G85" s="6" t="s">
        <v>17</v>
      </c>
      <c r="H85" s="6" t="s">
        <v>17</v>
      </c>
      <c r="I85" s="6" t="s">
        <v>17</v>
      </c>
      <c r="J85" s="6" t="s">
        <v>17</v>
      </c>
      <c r="K85" s="6" t="s">
        <v>17</v>
      </c>
      <c r="L85" s="6" t="s">
        <v>17</v>
      </c>
      <c r="M85" s="6" t="s">
        <v>17</v>
      </c>
      <c r="N85" s="6" t="s">
        <v>17</v>
      </c>
    </row>
    <row r="86" spans="1:14" ht="12.75">
      <c r="A86" s="6" t="str">
        <f>HYPERLINK("http://www.congressweb.com/nrln/bills/detail/id/27633","H.R.3415: Real-Time Beneficiary Drug Cost")</f>
        <v>H.R.3415: Real-Time Beneficiary Drug Cost</v>
      </c>
      <c r="B86" s="6" t="s">
        <v>16</v>
      </c>
      <c r="C86" s="6" t="s">
        <v>0</v>
      </c>
      <c r="D86" s="6" t="s">
        <v>17</v>
      </c>
      <c r="E86" s="6" t="s">
        <v>17</v>
      </c>
      <c r="F86" s="6" t="s">
        <v>17</v>
      </c>
      <c r="G86" s="6" t="s">
        <v>17</v>
      </c>
      <c r="H86" s="6" t="s">
        <v>17</v>
      </c>
      <c r="I86" s="6" t="s">
        <v>17</v>
      </c>
      <c r="J86" s="3" t="s">
        <v>19</v>
      </c>
      <c r="K86" s="6" t="s">
        <v>17</v>
      </c>
      <c r="L86" s="6" t="s">
        <v>17</v>
      </c>
      <c r="M86" s="6" t="s">
        <v>17</v>
      </c>
      <c r="N86" s="6" t="s">
        <v>17</v>
      </c>
    </row>
    <row r="87" spans="1:14" ht="12.75">
      <c r="A87" s="6" t="str">
        <f>HYPERLINK("http://www.congressweb.com/nrln/bills/detail/id/27535","H.R.3107: Improving Seniors' Timely Access to Care Act of 2019")</f>
        <v>H.R.3107: Improving Seniors' Timely Access to Care Act of 2019</v>
      </c>
      <c r="B87" s="6" t="s">
        <v>16</v>
      </c>
      <c r="C87" s="6" t="s">
        <v>20</v>
      </c>
      <c r="D87" s="3" t="s">
        <v>19</v>
      </c>
      <c r="E87" s="6" t="s">
        <v>17</v>
      </c>
      <c r="F87" s="6" t="s">
        <v>17</v>
      </c>
      <c r="G87" s="6" t="s">
        <v>17</v>
      </c>
      <c r="H87" s="3" t="s">
        <v>19</v>
      </c>
      <c r="I87" s="6" t="s">
        <v>17</v>
      </c>
      <c r="J87" s="3" t="s">
        <v>19</v>
      </c>
      <c r="K87" s="3" t="s">
        <v>19</v>
      </c>
      <c r="L87" s="3" t="s">
        <v>19</v>
      </c>
      <c r="M87" s="6" t="s">
        <v>17</v>
      </c>
      <c r="N87" s="3" t="s">
        <v>19</v>
      </c>
    </row>
    <row r="88" spans="1:14" ht="12.75">
      <c r="A88" s="6" t="str">
        <f>HYPERLINK("http://www.congressweb.com/nrln/bills/detail/id/27472","H.R.3029: Improving Low-Income Access to Prescription Act of 2019")</f>
        <v>H.R.3029: Improving Low-Income Access to Prescription Act of 2019</v>
      </c>
      <c r="B88" s="6" t="s">
        <v>16</v>
      </c>
      <c r="C88" s="6" t="s">
        <v>0</v>
      </c>
      <c r="D88" s="6" t="s">
        <v>17</v>
      </c>
      <c r="E88" s="6" t="s">
        <v>17</v>
      </c>
      <c r="F88" s="6" t="s">
        <v>17</v>
      </c>
      <c r="G88" s="6" t="s">
        <v>17</v>
      </c>
      <c r="H88" s="6" t="s">
        <v>17</v>
      </c>
      <c r="I88" s="6" t="s">
        <v>17</v>
      </c>
      <c r="J88" s="6" t="s">
        <v>17</v>
      </c>
      <c r="K88" s="6" t="s">
        <v>17</v>
      </c>
      <c r="L88" s="6" t="s">
        <v>17</v>
      </c>
      <c r="M88" s="6" t="s">
        <v>17</v>
      </c>
      <c r="N88" s="6" t="s">
        <v>17</v>
      </c>
    </row>
    <row r="89" spans="1:14" ht="12.75">
      <c r="A89" s="6" t="str">
        <f>HYPERLINK("http://www.congressweb.com/nrln/bills/detail/id/30266","H.R.2878: Homecare for Seniors Act")</f>
        <v>H.R.2878: Homecare for Seniors Act</v>
      </c>
      <c r="B89" s="6" t="s">
        <v>16</v>
      </c>
      <c r="C89" s="6" t="s">
        <v>0</v>
      </c>
      <c r="D89" s="3" t="s">
        <v>19</v>
      </c>
      <c r="E89" s="6" t="s">
        <v>17</v>
      </c>
      <c r="F89" s="6" t="s">
        <v>17</v>
      </c>
      <c r="G89" s="6" t="s">
        <v>17</v>
      </c>
      <c r="H89" s="6" t="s">
        <v>17</v>
      </c>
      <c r="I89" s="3" t="s">
        <v>19</v>
      </c>
      <c r="J89" s="6" t="s">
        <v>17</v>
      </c>
      <c r="K89" s="6" t="s">
        <v>17</v>
      </c>
      <c r="L89" s="3" t="s">
        <v>19</v>
      </c>
      <c r="M89" s="6" t="s">
        <v>17</v>
      </c>
      <c r="N89" s="6" t="s">
        <v>17</v>
      </c>
    </row>
    <row r="90" spans="1:14" ht="12.75">
      <c r="A90" s="6" t="str">
        <f>HYPERLINK("http://www.congressweb.com/nrln/bills/detail/id/27899","H.R.2777: Protecting Access to Lifesaving Screenings (PALS) Act")</f>
        <v>H.R.2777: Protecting Access to Lifesaving Screenings (PALS) Act</v>
      </c>
      <c r="B90" s="6" t="s">
        <v>16</v>
      </c>
      <c r="C90" s="6" t="s">
        <v>20</v>
      </c>
      <c r="D90" s="6" t="s">
        <v>17</v>
      </c>
      <c r="E90" s="3" t="s">
        <v>19</v>
      </c>
      <c r="F90" s="6" t="s">
        <v>17</v>
      </c>
      <c r="G90" s="6" t="s">
        <v>17</v>
      </c>
      <c r="H90" s="6" t="s">
        <v>17</v>
      </c>
      <c r="I90" s="6" t="s">
        <v>17</v>
      </c>
      <c r="J90" s="6" t="s">
        <v>17</v>
      </c>
      <c r="K90" s="6" t="s">
        <v>17</v>
      </c>
      <c r="L90" s="6" t="s">
        <v>17</v>
      </c>
      <c r="M90" s="6" t="s">
        <v>17</v>
      </c>
      <c r="N90" s="6" t="s">
        <v>17</v>
      </c>
    </row>
    <row r="91" spans="1:14" ht="12.75">
      <c r="A91" s="6" t="str">
        <f>HYPERLINK("http://www.congressweb.com/nrln/bills/detail/id/27272","H.R.2771: Protecting HOME Act of 2019")</f>
        <v>H.R.2771: Protecting HOME Act of 2019</v>
      </c>
      <c r="B91" s="6" t="s">
        <v>16</v>
      </c>
      <c r="C91" s="6" t="s">
        <v>0</v>
      </c>
      <c r="D91" s="3" t="s">
        <v>19</v>
      </c>
      <c r="E91" s="6" t="s">
        <v>17</v>
      </c>
      <c r="F91" s="6" t="s">
        <v>17</v>
      </c>
      <c r="G91" s="6" t="s">
        <v>17</v>
      </c>
      <c r="H91" s="3" t="s">
        <v>19</v>
      </c>
      <c r="I91" s="6" t="s">
        <v>17</v>
      </c>
      <c r="J91" s="6" t="s">
        <v>17</v>
      </c>
      <c r="K91" s="6" t="s">
        <v>17</v>
      </c>
      <c r="L91" s="3" t="s">
        <v>19</v>
      </c>
      <c r="M91" s="6" t="s">
        <v>17</v>
      </c>
      <c r="N91" s="6" t="s">
        <v>17</v>
      </c>
    </row>
    <row r="92" spans="1:14" ht="12.75">
      <c r="A92" s="6" t="str">
        <f>HYPERLINK("http://www.congressweb.com/nrln/bills/detail/id/27274","H.R.2770: Huntington's Disease Parity Act of 2019")</f>
        <v>H.R.2770: Huntington's Disease Parity Act of 2019</v>
      </c>
      <c r="B92" s="6" t="s">
        <v>16</v>
      </c>
      <c r="C92" s="6" t="s">
        <v>0</v>
      </c>
      <c r="D92" s="3" t="s">
        <v>19</v>
      </c>
      <c r="E92" s="6" t="s">
        <v>17</v>
      </c>
      <c r="F92" s="6" t="s">
        <v>17</v>
      </c>
      <c r="G92" s="6" t="s">
        <v>17</v>
      </c>
      <c r="H92" s="6" t="s">
        <v>17</v>
      </c>
      <c r="I92" s="6" t="s">
        <v>17</v>
      </c>
      <c r="J92" s="6" t="s">
        <v>17</v>
      </c>
      <c r="K92" s="3" t="s">
        <v>19</v>
      </c>
      <c r="L92" s="6" t="s">
        <v>17</v>
      </c>
      <c r="M92" s="6" t="s">
        <v>17</v>
      </c>
      <c r="N92" s="3" t="s">
        <v>19</v>
      </c>
    </row>
    <row r="93" spans="1:14" ht="12.75">
      <c r="A93" s="6" t="str">
        <f>HYPERLINK("http://www.congressweb.com/nrln/bills/detail/id/27265","H.R.2693: Increasing Access to Osteoporosis Testing for Medicare Beneficiaries Act of 2019")</f>
        <v>H.R.2693: Increasing Access to Osteoporosis Testing for Medicare Beneficiaries Act of 2019</v>
      </c>
      <c r="B93" s="6" t="s">
        <v>16</v>
      </c>
      <c r="C93" s="6" t="s">
        <v>0</v>
      </c>
      <c r="D93" s="6" t="s">
        <v>17</v>
      </c>
      <c r="E93" s="3" t="s">
        <v>19</v>
      </c>
      <c r="F93" s="6" t="s">
        <v>17</v>
      </c>
      <c r="G93" s="6" t="s">
        <v>17</v>
      </c>
      <c r="H93" s="6" t="s">
        <v>17</v>
      </c>
      <c r="I93" s="6" t="s">
        <v>17</v>
      </c>
      <c r="J93" s="6" t="s">
        <v>17</v>
      </c>
      <c r="K93" s="6" t="s">
        <v>17</v>
      </c>
      <c r="L93" s="6" t="s">
        <v>17</v>
      </c>
      <c r="M93" s="6" t="s">
        <v>17</v>
      </c>
      <c r="N93" s="6" t="s">
        <v>17</v>
      </c>
    </row>
    <row r="94" spans="1:14" ht="12.75">
      <c r="A94" s="6" t="str">
        <f>HYPERLINK("http://www.congressweb.com/nrln/bills/detail/id/27188","H.R.2610: Stop Senior Scams Act")</f>
        <v>H.R.2610: Stop Senior Scams Act</v>
      </c>
      <c r="B94" s="6" t="s">
        <v>16</v>
      </c>
      <c r="C94" s="6" t="s">
        <v>0</v>
      </c>
      <c r="D94" s="6" t="s">
        <v>17</v>
      </c>
      <c r="E94" s="6" t="s">
        <v>17</v>
      </c>
      <c r="F94" s="6" t="s">
        <v>17</v>
      </c>
      <c r="G94" s="6" t="s">
        <v>17</v>
      </c>
      <c r="H94" s="6" t="s">
        <v>17</v>
      </c>
      <c r="I94" s="6" t="s">
        <v>17</v>
      </c>
      <c r="J94" s="6" t="s">
        <v>17</v>
      </c>
      <c r="K94" s="6" t="s">
        <v>17</v>
      </c>
      <c r="L94" s="6" t="s">
        <v>17</v>
      </c>
      <c r="M94" s="6" t="s">
        <v>17</v>
      </c>
      <c r="N94" s="6" t="s">
        <v>17</v>
      </c>
    </row>
    <row r="95" spans="1:14" ht="12.75">
      <c r="A95" s="6" t="str">
        <f>HYPERLINK("http://www.congressweb.com/nrln/bills/detail/id/27168","H.R.2594: Rural Access to Hospice Act of 2019")</f>
        <v>H.R.2594: Rural Access to Hospice Act of 2019</v>
      </c>
      <c r="B95" s="6" t="s">
        <v>16</v>
      </c>
      <c r="C95" s="6" t="s">
        <v>0</v>
      </c>
      <c r="D95" s="6" t="s">
        <v>17</v>
      </c>
      <c r="E95" s="6" t="s">
        <v>17</v>
      </c>
      <c r="F95" s="6" t="s">
        <v>17</v>
      </c>
      <c r="G95" s="6" t="s">
        <v>17</v>
      </c>
      <c r="H95" s="6" t="s">
        <v>17</v>
      </c>
      <c r="I95" s="6" t="s">
        <v>17</v>
      </c>
      <c r="J95" s="6" t="s">
        <v>17</v>
      </c>
      <c r="K95" s="6" t="s">
        <v>17</v>
      </c>
      <c r="L95" s="6" t="s">
        <v>17</v>
      </c>
      <c r="M95" s="6" t="s">
        <v>17</v>
      </c>
      <c r="N95" s="6" t="s">
        <v>17</v>
      </c>
    </row>
    <row r="96" spans="1:14" ht="12.75">
      <c r="A96" s="6" t="str">
        <f>HYPERLINK("http://www.congressweb.com/nrln/bills/detail/id/27167","H.R.2573: Home Health Payment Innovation Act of 2019")</f>
        <v>H.R.2573: Home Health Payment Innovation Act of 2019</v>
      </c>
      <c r="B96" s="6" t="s">
        <v>16</v>
      </c>
      <c r="C96" s="6" t="s">
        <v>0</v>
      </c>
      <c r="D96" s="3" t="s">
        <v>19</v>
      </c>
      <c r="E96" s="3" t="s">
        <v>19</v>
      </c>
      <c r="F96" s="6" t="s">
        <v>17</v>
      </c>
      <c r="G96" s="6" t="s">
        <v>17</v>
      </c>
      <c r="H96" s="6" t="s">
        <v>17</v>
      </c>
      <c r="I96" s="6" t="s">
        <v>17</v>
      </c>
      <c r="J96" s="6" t="s">
        <v>17</v>
      </c>
      <c r="K96" s="6" t="s">
        <v>17</v>
      </c>
      <c r="L96" s="6" t="s">
        <v>17</v>
      </c>
      <c r="M96" s="6" t="s">
        <v>17</v>
      </c>
      <c r="N96" s="6" t="s">
        <v>17</v>
      </c>
    </row>
    <row r="97" spans="1:14" ht="12.75">
      <c r="A97" s="6" t="str">
        <f>HYPERLINK("http://www.congressweb.com/nrln/bills/detail/id/27090","H.R.2376: Prescription Pricing for the People Act of 2019")</f>
        <v>H.R.2376: Prescription Pricing for the People Act of 2019</v>
      </c>
      <c r="B97" s="6" t="s">
        <v>16</v>
      </c>
      <c r="C97" s="6" t="s">
        <v>0</v>
      </c>
      <c r="D97" s="6" t="s">
        <v>17</v>
      </c>
      <c r="E97" s="6" t="s">
        <v>17</v>
      </c>
      <c r="F97" s="6" t="s">
        <v>17</v>
      </c>
      <c r="G97" s="6" t="s">
        <v>17</v>
      </c>
      <c r="H97" s="6" t="s">
        <v>17</v>
      </c>
      <c r="I97" s="6" t="s">
        <v>17</v>
      </c>
      <c r="J97" s="6" t="s">
        <v>17</v>
      </c>
      <c r="K97" s="6" t="s">
        <v>17</v>
      </c>
      <c r="L97" s="6" t="s">
        <v>17</v>
      </c>
      <c r="M97" s="6" t="s">
        <v>17</v>
      </c>
      <c r="N97" s="6" t="s">
        <v>17</v>
      </c>
    </row>
    <row r="98" spans="1:14" ht="12.75">
      <c r="A98" s="6" t="str">
        <f>HYPERLINK("http://www.congressweb.com/nrln/bills/detail/id/27089","H.R.2375: Preserve Access to Affordable Generics and Biosimilars Act")</f>
        <v>H.R.2375: Preserve Access to Affordable Generics and Biosimilars Act</v>
      </c>
      <c r="B98" s="6" t="s">
        <v>16</v>
      </c>
      <c r="C98" s="6" t="s">
        <v>0</v>
      </c>
      <c r="D98" s="6" t="s">
        <v>17</v>
      </c>
      <c r="E98" s="6" t="s">
        <v>17</v>
      </c>
      <c r="F98" s="6" t="s">
        <v>17</v>
      </c>
      <c r="G98" s="6" t="s">
        <v>17</v>
      </c>
      <c r="H98" s="6" t="s">
        <v>17</v>
      </c>
      <c r="I98" s="6" t="s">
        <v>17</v>
      </c>
      <c r="J98" s="6" t="s">
        <v>17</v>
      </c>
      <c r="K98" s="6" t="s">
        <v>17</v>
      </c>
      <c r="L98" s="6" t="s">
        <v>17</v>
      </c>
      <c r="M98" s="6" t="s">
        <v>17</v>
      </c>
      <c r="N98" s="6" t="s">
        <v>17</v>
      </c>
    </row>
    <row r="99" spans="1:14" ht="12.75">
      <c r="A99" s="6" t="str">
        <f>HYPERLINK("http://www.congressweb.com/nrln/bills/detail/id/27088","H.R.2374: Stop STALLING Act")</f>
        <v>H.R.2374: Stop STALLING Act</v>
      </c>
      <c r="B99" s="6" t="s">
        <v>16</v>
      </c>
      <c r="C99" s="6" t="s">
        <v>0</v>
      </c>
      <c r="D99" s="6" t="s">
        <v>17</v>
      </c>
      <c r="E99" s="6" t="s">
        <v>17</v>
      </c>
      <c r="F99" s="6" t="s">
        <v>17</v>
      </c>
      <c r="G99" s="6" t="s">
        <v>17</v>
      </c>
      <c r="H99" s="6" t="s">
        <v>17</v>
      </c>
      <c r="I99" s="6" t="s">
        <v>17</v>
      </c>
      <c r="J99" s="6" t="s">
        <v>17</v>
      </c>
      <c r="K99" s="6" t="s">
        <v>17</v>
      </c>
      <c r="L99" s="6" t="s">
        <v>17</v>
      </c>
      <c r="M99" s="6" t="s">
        <v>17</v>
      </c>
      <c r="N99" s="6" t="s">
        <v>17</v>
      </c>
    </row>
    <row r="100" spans="1:14" ht="12.75">
      <c r="A100" s="6" t="str">
        <f>HYPERLINK("http://www.congressweb.com/nrln/bills/detail/id/26800","H.R.2178: Metastatic Breast Cancer Access to Care Act")</f>
        <v>H.R.2178: Metastatic Breast Cancer Access to Care Act</v>
      </c>
      <c r="B100" s="6" t="s">
        <v>16</v>
      </c>
      <c r="C100" s="6" t="s">
        <v>20</v>
      </c>
      <c r="D100" s="6" t="s">
        <v>17</v>
      </c>
      <c r="E100" s="3" t="s">
        <v>19</v>
      </c>
      <c r="F100" s="3" t="s">
        <v>19</v>
      </c>
      <c r="G100" s="3" t="s">
        <v>19</v>
      </c>
      <c r="H100" s="6" t="s">
        <v>17</v>
      </c>
      <c r="I100" s="6" t="s">
        <v>17</v>
      </c>
      <c r="J100" s="3" t="s">
        <v>19</v>
      </c>
      <c r="K100" s="6" t="s">
        <v>17</v>
      </c>
      <c r="L100" s="3" t="s">
        <v>19</v>
      </c>
      <c r="M100" s="6" t="s">
        <v>17</v>
      </c>
      <c r="N100" s="3" t="s">
        <v>19</v>
      </c>
    </row>
    <row r="101" spans="1:14" ht="12.75">
      <c r="A101" s="6" t="str">
        <f>HYPERLINK("http://www.congressweb.com/nrln/bills/detail/id/26798","H.R.2150: Home Health Care Planning Improvement Act of 2019")</f>
        <v>H.R.2150: Home Health Care Planning Improvement Act of 2019</v>
      </c>
      <c r="B101" s="6" t="s">
        <v>16</v>
      </c>
      <c r="C101" s="6" t="s">
        <v>0</v>
      </c>
      <c r="D101" s="3" t="s">
        <v>19</v>
      </c>
      <c r="E101" s="6" t="s">
        <v>17</v>
      </c>
      <c r="F101" s="6" t="s">
        <v>17</v>
      </c>
      <c r="G101" s="6" t="s">
        <v>17</v>
      </c>
      <c r="H101" s="6" t="s">
        <v>17</v>
      </c>
      <c r="I101" s="6" t="s">
        <v>17</v>
      </c>
      <c r="J101" s="6" t="s">
        <v>17</v>
      </c>
      <c r="K101" s="6" t="s">
        <v>17</v>
      </c>
      <c r="L101" s="3" t="s">
        <v>19</v>
      </c>
      <c r="M101" s="6" t="s">
        <v>17</v>
      </c>
      <c r="N101" s="3" t="s">
        <v>19</v>
      </c>
    </row>
    <row r="102" spans="1:14" ht="12.75">
      <c r="A102" s="6" t="str">
        <f>HYPERLINK("http://www.congressweb.com/nrln/bills/detail/id/26690","H.R.1994: Setting Every Community Up for the Retirement Enhancement Act of 2019")</f>
        <v>H.R.1994: Setting Every Community Up for the Retirement Enhancement Act of 2019</v>
      </c>
      <c r="B102" s="6" t="s">
        <v>16</v>
      </c>
      <c r="C102" s="6" t="s">
        <v>21</v>
      </c>
      <c r="D102" s="6" t="s">
        <v>17</v>
      </c>
      <c r="E102" s="6" t="s">
        <v>17</v>
      </c>
      <c r="F102" s="6" t="s">
        <v>17</v>
      </c>
      <c r="G102" s="6" t="s">
        <v>17</v>
      </c>
      <c r="H102" s="6" t="s">
        <v>17</v>
      </c>
      <c r="I102" s="6" t="s">
        <v>17</v>
      </c>
      <c r="J102" s="3" t="s">
        <v>19</v>
      </c>
      <c r="K102" s="3" t="s">
        <v>19</v>
      </c>
      <c r="L102" s="6" t="s">
        <v>17</v>
      </c>
      <c r="M102" s="6" t="s">
        <v>17</v>
      </c>
      <c r="N102" s="6" t="s">
        <v>17</v>
      </c>
    </row>
    <row r="103" spans="1:14" ht="12.75">
      <c r="A103" s="6" t="str">
        <f>HYPERLINK("http://www.congressweb.com/nrln/bills/detail/id/26659","H.R.1948: Lymphedema Treatment Act of 2019")</f>
        <v>H.R.1948: Lymphedema Treatment Act of 2019</v>
      </c>
      <c r="B103" s="6" t="s">
        <v>16</v>
      </c>
      <c r="C103" s="6" t="s">
        <v>0</v>
      </c>
      <c r="D103" s="3" t="s">
        <v>19</v>
      </c>
      <c r="E103" s="3" t="s">
        <v>19</v>
      </c>
      <c r="F103" s="3" t="s">
        <v>19</v>
      </c>
      <c r="G103" s="3" t="s">
        <v>19</v>
      </c>
      <c r="H103" s="3" t="s">
        <v>19</v>
      </c>
      <c r="I103" s="6" t="s">
        <v>17</v>
      </c>
      <c r="J103" s="3" t="s">
        <v>19</v>
      </c>
      <c r="K103" s="3" t="s">
        <v>19</v>
      </c>
      <c r="L103" s="3" t="s">
        <v>19</v>
      </c>
      <c r="M103" s="6" t="s">
        <v>17</v>
      </c>
      <c r="N103" s="3" t="s">
        <v>19</v>
      </c>
    </row>
    <row r="104" spans="1:14" ht="12.75">
      <c r="A104" s="6" t="str">
        <f>HYPERLINK("http://www.congressweb.com/nrln/bills/detail/id/29245","H.R.1939: Health Coverage Tax Credit Reauthorization Act of 2019")</f>
        <v>H.R.1939: Health Coverage Tax Credit Reauthorization Act of 2019</v>
      </c>
      <c r="B104" s="6" t="s">
        <v>16</v>
      </c>
      <c r="C104" s="6" t="s">
        <v>21</v>
      </c>
      <c r="D104" s="6" t="s">
        <v>17</v>
      </c>
      <c r="E104" s="6" t="s">
        <v>17</v>
      </c>
      <c r="F104" s="6" t="s">
        <v>17</v>
      </c>
      <c r="G104" s="6" t="s">
        <v>17</v>
      </c>
      <c r="H104" s="6" t="s">
        <v>17</v>
      </c>
      <c r="I104" s="6" t="s">
        <v>17</v>
      </c>
      <c r="J104" s="6" t="s">
        <v>17</v>
      </c>
      <c r="K104" s="6" t="s">
        <v>17</v>
      </c>
      <c r="L104" s="6" t="s">
        <v>17</v>
      </c>
      <c r="M104" s="6" t="s">
        <v>17</v>
      </c>
      <c r="N104" s="6" t="s">
        <v>17</v>
      </c>
    </row>
    <row r="105" spans="1:14" ht="12.75">
      <c r="A105" s="6" t="str">
        <f>HYPERLINK("http://www.congressweb.com/nrln/bills/detail/id/26654","H.R.1873: Improving HOPE for Alzheimer's")</f>
        <v>H.R.1873: Improving HOPE for Alzheimer's</v>
      </c>
      <c r="B105" s="6" t="s">
        <v>16</v>
      </c>
      <c r="C105" s="6" t="s">
        <v>20</v>
      </c>
      <c r="D105" s="3" t="s">
        <v>19</v>
      </c>
      <c r="E105" s="3" t="s">
        <v>19</v>
      </c>
      <c r="F105" s="6" t="s">
        <v>17</v>
      </c>
      <c r="G105" s="6" t="s">
        <v>17</v>
      </c>
      <c r="H105" s="3" t="s">
        <v>19</v>
      </c>
      <c r="I105" s="3" t="s">
        <v>19</v>
      </c>
      <c r="J105" s="3" t="s">
        <v>19</v>
      </c>
      <c r="K105" s="3" t="s">
        <v>19</v>
      </c>
      <c r="L105" s="6" t="s">
        <v>17</v>
      </c>
      <c r="M105" s="3" t="s">
        <v>19</v>
      </c>
      <c r="N105" s="3" t="s">
        <v>19</v>
      </c>
    </row>
    <row r="106" spans="1:14" ht="12.75">
      <c r="A106" s="6" t="str">
        <f>HYPERLINK("http://www.congressweb.com/nrln/bills/detail/id/28054","H.R.1730: Cancer Drug Parity Act of 2019")</f>
        <v>H.R.1730: Cancer Drug Parity Act of 2019</v>
      </c>
      <c r="B106" s="6" t="s">
        <v>16</v>
      </c>
      <c r="C106" s="6" t="s">
        <v>0</v>
      </c>
      <c r="D106" s="3" t="s">
        <v>19</v>
      </c>
      <c r="E106" s="3" t="s">
        <v>19</v>
      </c>
      <c r="F106" s="6" t="s">
        <v>17</v>
      </c>
      <c r="G106" s="6" t="s">
        <v>17</v>
      </c>
      <c r="H106" s="6" t="s">
        <v>17</v>
      </c>
      <c r="I106" s="6" t="s">
        <v>17</v>
      </c>
      <c r="J106" s="6" t="s">
        <v>17</v>
      </c>
      <c r="K106" s="6" t="s">
        <v>17</v>
      </c>
      <c r="L106" s="3" t="s">
        <v>19</v>
      </c>
      <c r="M106" s="6" t="s">
        <v>17</v>
      </c>
      <c r="N106" s="3" t="s">
        <v>19</v>
      </c>
    </row>
    <row r="107" spans="1:14" ht="12.75">
      <c r="A107" s="6" t="str">
        <f>HYPERLINK("http://www.congressweb.com/nrln/bills/detail/id/26488","H.R.1682:  Improving Access to Medicare Coverage Act of 2019")</f>
        <v>H.R.1682:  Improving Access to Medicare Coverage Act of 2019</v>
      </c>
      <c r="B107" s="6" t="s">
        <v>16</v>
      </c>
      <c r="C107" s="6" t="s">
        <v>0</v>
      </c>
      <c r="D107" s="6" t="s">
        <v>17</v>
      </c>
      <c r="E107" s="6" t="s">
        <v>17</v>
      </c>
      <c r="F107" s="6" t="s">
        <v>17</v>
      </c>
      <c r="G107" s="6" t="s">
        <v>17</v>
      </c>
      <c r="H107" s="6" t="s">
        <v>17</v>
      </c>
      <c r="I107" s="6" t="s">
        <v>17</v>
      </c>
      <c r="J107" s="6" t="s">
        <v>17</v>
      </c>
      <c r="K107" s="6" t="s">
        <v>17</v>
      </c>
      <c r="L107" s="6" t="s">
        <v>17</v>
      </c>
      <c r="M107" s="6" t="s">
        <v>17</v>
      </c>
      <c r="N107" s="6" t="s">
        <v>17</v>
      </c>
    </row>
    <row r="108" spans="1:14" ht="12.75">
      <c r="A108" s="6" t="str">
        <f>HYPERLINK("http://www.congressweb.com/nrln/bills/detail/id/26409","H.R.1570: Removing Barriers to Colorectal Cancer Screening Act of 2019")</f>
        <v>H.R.1570: Removing Barriers to Colorectal Cancer Screening Act of 2019</v>
      </c>
      <c r="B108" s="6" t="s">
        <v>16</v>
      </c>
      <c r="C108" s="6" t="s">
        <v>0</v>
      </c>
      <c r="D108" s="3" t="s">
        <v>19</v>
      </c>
      <c r="E108" s="3" t="s">
        <v>19</v>
      </c>
      <c r="F108" s="3" t="s">
        <v>19</v>
      </c>
      <c r="G108" s="3" t="s">
        <v>19</v>
      </c>
      <c r="H108" s="6" t="s">
        <v>17</v>
      </c>
      <c r="I108" s="6" t="s">
        <v>17</v>
      </c>
      <c r="J108" s="3" t="s">
        <v>19</v>
      </c>
      <c r="K108" s="3" t="s">
        <v>19</v>
      </c>
      <c r="L108" s="6" t="s">
        <v>17</v>
      </c>
      <c r="M108" s="3" t="s">
        <v>19</v>
      </c>
      <c r="N108" s="3" t="s">
        <v>19</v>
      </c>
    </row>
    <row r="109" spans="1:14" ht="25.5">
      <c r="A109" s="6" t="str">
        <f>HYPERLINK("http://www.congressweb.com/nrln/bills/detail/id/26214","H.R.1499: Protecting Consumer Access to Generic Drugs Act of 2019")</f>
        <v>H.R.1499: Protecting Consumer Access to Generic Drugs Act of 2019</v>
      </c>
      <c r="B109" s="6" t="s">
        <v>16</v>
      </c>
      <c r="C109" s="6" t="s">
        <v>38</v>
      </c>
      <c r="D109" s="6" t="s">
        <v>17</v>
      </c>
      <c r="E109" s="6" t="s">
        <v>17</v>
      </c>
      <c r="F109" s="6" t="s">
        <v>17</v>
      </c>
      <c r="G109" s="6" t="s">
        <v>17</v>
      </c>
      <c r="H109" s="6" t="s">
        <v>17</v>
      </c>
      <c r="I109" s="6" t="s">
        <v>17</v>
      </c>
      <c r="J109" s="6" t="s">
        <v>17</v>
      </c>
      <c r="K109" s="6" t="s">
        <v>17</v>
      </c>
      <c r="L109" s="6" t="s">
        <v>17</v>
      </c>
      <c r="M109" s="6" t="s">
        <v>17</v>
      </c>
      <c r="N109" s="3" t="s">
        <v>19</v>
      </c>
    </row>
    <row r="110" spans="1:14" ht="12.75">
      <c r="A110" s="6" t="str">
        <f>HYPERLINK("http://www.congressweb.com/nrln/bills/detail/id/26166","H.R.1478: Affordable Insulin Act of 2019")</f>
        <v>H.R.1478: Affordable Insulin Act of 2019</v>
      </c>
      <c r="B110" s="6" t="s">
        <v>16</v>
      </c>
      <c r="C110" s="6" t="s">
        <v>0</v>
      </c>
      <c r="D110" s="6" t="s">
        <v>17</v>
      </c>
      <c r="E110" s="6" t="s">
        <v>17</v>
      </c>
      <c r="F110" s="6" t="s">
        <v>17</v>
      </c>
      <c r="G110" s="6" t="s">
        <v>17</v>
      </c>
      <c r="H110" s="6" t="s">
        <v>17</v>
      </c>
      <c r="I110" s="6" t="s">
        <v>17</v>
      </c>
      <c r="J110" s="6" t="s">
        <v>17</v>
      </c>
      <c r="K110" s="6" t="s">
        <v>17</v>
      </c>
      <c r="L110" s="6" t="s">
        <v>17</v>
      </c>
      <c r="M110" s="6" t="s">
        <v>17</v>
      </c>
      <c r="N110" s="6" t="s">
        <v>17</v>
      </c>
    </row>
    <row r="111" spans="1:14" ht="12.75">
      <c r="A111" s="6" t="str">
        <f>HYPERLINK("http://www.congressweb.com/nrln/bills/detail/id/25982","H.R.1188: Forcing Limits on Abusive and Tumultuous Prices (FLAT Prices) Act")</f>
        <v>H.R.1188: Forcing Limits on Abusive and Tumultuous Prices (FLAT Prices) Act</v>
      </c>
      <c r="B111" s="6" t="s">
        <v>16</v>
      </c>
      <c r="C111" s="6" t="s">
        <v>0</v>
      </c>
      <c r="D111" s="6" t="s">
        <v>17</v>
      </c>
      <c r="E111" s="6" t="s">
        <v>17</v>
      </c>
      <c r="F111" s="6" t="s">
        <v>17</v>
      </c>
      <c r="G111" s="6" t="s">
        <v>17</v>
      </c>
      <c r="H111" s="6" t="s">
        <v>17</v>
      </c>
      <c r="I111" s="6" t="s">
        <v>17</v>
      </c>
      <c r="J111" s="6" t="s">
        <v>17</v>
      </c>
      <c r="K111" s="6" t="s">
        <v>17</v>
      </c>
      <c r="L111" s="6" t="s">
        <v>17</v>
      </c>
      <c r="M111" s="6" t="s">
        <v>17</v>
      </c>
      <c r="N111" s="6" t="s">
        <v>17</v>
      </c>
    </row>
    <row r="112" spans="1:14" ht="12.75">
      <c r="A112" s="6" t="str">
        <f>HYPERLINK("http://www.congressweb.com/nrln/bills/detail/id/25906","H.R.1093: Stop Price Gouging Act")</f>
        <v>H.R.1093: Stop Price Gouging Act</v>
      </c>
      <c r="B112" s="6" t="s">
        <v>16</v>
      </c>
      <c r="C112" s="6" t="s">
        <v>0</v>
      </c>
      <c r="D112" s="6" t="s">
        <v>17</v>
      </c>
      <c r="E112" s="6" t="s">
        <v>17</v>
      </c>
      <c r="F112" s="6" t="s">
        <v>17</v>
      </c>
      <c r="G112" s="6" t="s">
        <v>17</v>
      </c>
      <c r="H112" s="6" t="s">
        <v>17</v>
      </c>
      <c r="I112" s="6" t="s">
        <v>17</v>
      </c>
      <c r="J112" s="6" t="s">
        <v>17</v>
      </c>
      <c r="K112" s="6" t="s">
        <v>17</v>
      </c>
      <c r="L112" s="6" t="s">
        <v>17</v>
      </c>
      <c r="M112" s="6" t="s">
        <v>17</v>
      </c>
      <c r="N112" s="6" t="s">
        <v>17</v>
      </c>
    </row>
    <row r="113" spans="1:14" ht="12.75">
      <c r="A113" s="6" t="str">
        <f>HYPERLINK("http://www.congressweb.com/nrln/bills/detail/id/25904","H.R.1046: Medicare Negotiation and Competitive Licensing Act of 2019")</f>
        <v>H.R.1046: Medicare Negotiation and Competitive Licensing Act of 2019</v>
      </c>
      <c r="B113" s="6" t="s">
        <v>16</v>
      </c>
      <c r="C113" s="6" t="s">
        <v>0</v>
      </c>
      <c r="D113" s="6" t="s">
        <v>17</v>
      </c>
      <c r="E113" s="3" t="s">
        <v>19</v>
      </c>
      <c r="F113" s="3" t="s">
        <v>19</v>
      </c>
      <c r="G113" s="6" t="s">
        <v>17</v>
      </c>
      <c r="H113" s="6" t="s">
        <v>17</v>
      </c>
      <c r="I113" s="6" t="s">
        <v>17</v>
      </c>
      <c r="J113" s="3" t="s">
        <v>19</v>
      </c>
      <c r="K113" s="3" t="s">
        <v>19</v>
      </c>
      <c r="L113" s="6" t="s">
        <v>17</v>
      </c>
      <c r="M113" s="6" t="s">
        <v>17</v>
      </c>
      <c r="N113" s="6" t="s">
        <v>17</v>
      </c>
    </row>
    <row r="114" spans="1:14" ht="12.75">
      <c r="A114" s="6" t="str">
        <f>HYPERLINK("http://www.congressweb.com/nrln/bills/detail/id/25903","H.R.1035: Prescription Drug Price Transparency Act")</f>
        <v>H.R.1035: Prescription Drug Price Transparency Act</v>
      </c>
      <c r="B114" s="6" t="s">
        <v>16</v>
      </c>
      <c r="C114" s="6" t="s">
        <v>0</v>
      </c>
      <c r="D114" s="6" t="s">
        <v>17</v>
      </c>
      <c r="E114" s="6" t="s">
        <v>17</v>
      </c>
      <c r="F114" s="6" t="s">
        <v>17</v>
      </c>
      <c r="G114" s="6" t="s">
        <v>17</v>
      </c>
      <c r="H114" s="6" t="s">
        <v>17</v>
      </c>
      <c r="I114" s="3" t="s">
        <v>19</v>
      </c>
      <c r="J114" s="6" t="s">
        <v>17</v>
      </c>
      <c r="K114" s="6" t="s">
        <v>17</v>
      </c>
      <c r="L114" s="6" t="s">
        <v>17</v>
      </c>
      <c r="M114" s="6" t="s">
        <v>17</v>
      </c>
      <c r="N114" s="6" t="s">
        <v>17</v>
      </c>
    </row>
    <row r="115" spans="1:14" ht="12.75">
      <c r="A115" s="6" t="str">
        <f>HYPERLINK("http://www.congressweb.com/nrln/bills/detail/id/25902","H.R.1034: Phair Pricing Ac of 2019")</f>
        <v>H.R.1034: Phair Pricing Ac of 2019</v>
      </c>
      <c r="B115" s="6" t="s">
        <v>16</v>
      </c>
      <c r="C115" s="6" t="s">
        <v>0</v>
      </c>
      <c r="D115" s="3" t="s">
        <v>19</v>
      </c>
      <c r="E115" s="6" t="s">
        <v>17</v>
      </c>
      <c r="F115" s="6" t="s">
        <v>17</v>
      </c>
      <c r="G115" s="6" t="s">
        <v>17</v>
      </c>
      <c r="H115" s="6" t="s">
        <v>17</v>
      </c>
      <c r="I115" s="3" t="s">
        <v>19</v>
      </c>
      <c r="J115" s="6" t="s">
        <v>17</v>
      </c>
      <c r="K115" s="6" t="s">
        <v>17</v>
      </c>
      <c r="L115" s="3" t="s">
        <v>19</v>
      </c>
      <c r="M115" s="6" t="s">
        <v>17</v>
      </c>
      <c r="N115" s="6" t="s">
        <v>17</v>
      </c>
    </row>
    <row r="116" spans="1:14" ht="12.75">
      <c r="A116" s="6" t="str">
        <f>HYPERLINK("http://www.congressweb.com/nrln/bills/detail/id/25916","H.R.965: Creating and Restoring Equal Access to Equivalent Samples Act (CREATES Act)")</f>
        <v>H.R.965: Creating and Restoring Equal Access to Equivalent Samples Act (CREATES Act)</v>
      </c>
      <c r="B116" s="6" t="s">
        <v>16</v>
      </c>
      <c r="C116" s="6" t="s">
        <v>21</v>
      </c>
      <c r="D116" s="6" t="s">
        <v>17</v>
      </c>
      <c r="E116" s="6" t="s">
        <v>17</v>
      </c>
      <c r="F116" s="6" t="s">
        <v>17</v>
      </c>
      <c r="G116" s="6" t="s">
        <v>17</v>
      </c>
      <c r="H116" s="6" t="s">
        <v>17</v>
      </c>
      <c r="I116" s="6" t="s">
        <v>17</v>
      </c>
      <c r="J116" s="3" t="s">
        <v>19</v>
      </c>
      <c r="K116" s="6" t="s">
        <v>17</v>
      </c>
      <c r="L116" s="6" t="s">
        <v>17</v>
      </c>
      <c r="M116" s="3" t="s">
        <v>19</v>
      </c>
      <c r="N116" s="3" t="s">
        <v>19</v>
      </c>
    </row>
    <row r="117" spans="1:14" ht="12.75">
      <c r="A117" s="6" t="str">
        <f>HYPERLINK("http://www.congressweb.com/nrln/bills/detail/id/25863","H.R.945: Mental Health Access Improvement Act of 2019")</f>
        <v>H.R.945: Mental Health Access Improvement Act of 2019</v>
      </c>
      <c r="B117" s="6" t="s">
        <v>16</v>
      </c>
      <c r="C117" s="6" t="s">
        <v>0</v>
      </c>
      <c r="D117" s="3" t="s">
        <v>19</v>
      </c>
      <c r="E117" s="6" t="s">
        <v>17</v>
      </c>
      <c r="F117" s="6" t="s">
        <v>17</v>
      </c>
      <c r="G117" s="6" t="s">
        <v>17</v>
      </c>
      <c r="H117" s="3" t="s">
        <v>19</v>
      </c>
      <c r="I117" s="6" t="s">
        <v>17</v>
      </c>
      <c r="J117" s="3" t="s">
        <v>19</v>
      </c>
      <c r="K117" s="6" t="s">
        <v>17</v>
      </c>
      <c r="L117" s="3" t="s">
        <v>19</v>
      </c>
      <c r="M117" s="6" t="s">
        <v>17</v>
      </c>
      <c r="N117" s="6" t="s">
        <v>17</v>
      </c>
    </row>
    <row r="118" spans="1:14" ht="25.5">
      <c r="A118" s="6" t="str">
        <f>HYPERLINK("http://www.congressweb.com/nrln/bills/detail/id/25862","H.R.938: BLOCKING (Bringing Low-cost Options and Competition while Keeping Incentives for New Generics) Act of 2019")</f>
        <v>H.R.938: BLOCKING (Bringing Low-cost Options and Competition while Keeping Incentives for New Generics) Act of 2019</v>
      </c>
      <c r="B118" s="6" t="s">
        <v>16</v>
      </c>
      <c r="C118" s="6" t="s">
        <v>39</v>
      </c>
      <c r="D118" s="6" t="s">
        <v>17</v>
      </c>
      <c r="E118" s="6" t="s">
        <v>17</v>
      </c>
      <c r="F118" s="6" t="s">
        <v>17</v>
      </c>
      <c r="G118" s="6" t="s">
        <v>17</v>
      </c>
      <c r="H118" s="6" t="s">
        <v>17</v>
      </c>
      <c r="I118" s="6" t="s">
        <v>17</v>
      </c>
      <c r="J118" s="6" t="s">
        <v>17</v>
      </c>
      <c r="K118" s="6" t="s">
        <v>17</v>
      </c>
      <c r="L118" s="6" t="s">
        <v>17</v>
      </c>
      <c r="M118" s="6" t="s">
        <v>17</v>
      </c>
      <c r="N118" s="6" t="s">
        <v>17</v>
      </c>
    </row>
    <row r="119" spans="1:14" ht="12.75">
      <c r="A119" s="6" t="str">
        <f>HYPERLINK("http://www.congressweb.com/nrln/bills/detail/id/29811","H.R.861: End Surprise Billing Act of 2019 ")</f>
        <v>H.R.861: End Surprise Billing Act of 2019 </v>
      </c>
      <c r="B119" s="6" t="s">
        <v>16</v>
      </c>
      <c r="C119" s="6" t="s">
        <v>20</v>
      </c>
      <c r="D119" s="6" t="s">
        <v>17</v>
      </c>
      <c r="E119" s="6" t="s">
        <v>17</v>
      </c>
      <c r="F119" s="6" t="s">
        <v>17</v>
      </c>
      <c r="G119" s="6" t="s">
        <v>17</v>
      </c>
      <c r="H119" s="6" t="s">
        <v>17</v>
      </c>
      <c r="I119" s="6" t="s">
        <v>17</v>
      </c>
      <c r="J119" s="6" t="s">
        <v>17</v>
      </c>
      <c r="K119" s="6" t="s">
        <v>17</v>
      </c>
      <c r="L119" s="6" t="s">
        <v>17</v>
      </c>
      <c r="M119" s="6" t="s">
        <v>17</v>
      </c>
      <c r="N119" s="6" t="s">
        <v>17</v>
      </c>
    </row>
    <row r="120" spans="1:14" ht="12.75">
      <c r="A120" s="6" t="str">
        <f>HYPERLINK("http://www.congressweb.com/nrln/bills/detail/id/25786","H.R.860: Social Security 2100 Act ")</f>
        <v>H.R.860: Social Security 2100 Act </v>
      </c>
      <c r="B120" s="6" t="s">
        <v>16</v>
      </c>
      <c r="C120" s="6" t="s">
        <v>20</v>
      </c>
      <c r="D120" s="6" t="s">
        <v>17</v>
      </c>
      <c r="E120" s="6" t="s">
        <v>17</v>
      </c>
      <c r="F120" s="3" t="s">
        <v>19</v>
      </c>
      <c r="G120" s="3" t="s">
        <v>19</v>
      </c>
      <c r="H120" s="6" t="s">
        <v>17</v>
      </c>
      <c r="I120" s="6" t="s">
        <v>17</v>
      </c>
      <c r="J120" s="6" t="s">
        <v>17</v>
      </c>
      <c r="K120" s="3" t="s">
        <v>19</v>
      </c>
      <c r="L120" s="6" t="s">
        <v>17</v>
      </c>
      <c r="M120" s="3" t="s">
        <v>19</v>
      </c>
      <c r="N120" s="3" t="s">
        <v>19</v>
      </c>
    </row>
    <row r="121" spans="1:14" ht="12.75">
      <c r="A121" s="6" t="str">
        <f>HYPERLINK("http://www.congressweb.com/nrln/bills/detail/id/25671","H.R.652: Comprehensive Care for Seniors Act of 2019")</f>
        <v>H.R.652: Comprehensive Care for Seniors Act of 2019</v>
      </c>
      <c r="B121" s="6" t="s">
        <v>16</v>
      </c>
      <c r="C121" s="6" t="s">
        <v>0</v>
      </c>
      <c r="D121" s="6" t="s">
        <v>17</v>
      </c>
      <c r="E121" s="6" t="s">
        <v>17</v>
      </c>
      <c r="F121" s="6" t="s">
        <v>17</v>
      </c>
      <c r="G121" s="6" t="s">
        <v>17</v>
      </c>
      <c r="H121" s="6" t="s">
        <v>17</v>
      </c>
      <c r="I121" s="6" t="s">
        <v>17</v>
      </c>
      <c r="J121" s="6" t="s">
        <v>17</v>
      </c>
      <c r="K121" s="6" t="s">
        <v>17</v>
      </c>
      <c r="L121" s="6" t="s">
        <v>17</v>
      </c>
      <c r="M121" s="6" t="s">
        <v>17</v>
      </c>
      <c r="N121" s="6" t="s">
        <v>17</v>
      </c>
    </row>
    <row r="122" spans="1:14" ht="12.75">
      <c r="A122" s="6" t="str">
        <f>HYPERLINK("http://www.congressweb.com/nrln/bills/detail/id/25629","H.R.478: Safe and Affordable Drugs from Canada Act")</f>
        <v>H.R.478: Safe and Affordable Drugs from Canada Act</v>
      </c>
      <c r="B122" s="6" t="s">
        <v>16</v>
      </c>
      <c r="C122" s="6" t="s">
        <v>20</v>
      </c>
      <c r="D122" s="6" t="s">
        <v>17</v>
      </c>
      <c r="E122" s="6" t="s">
        <v>17</v>
      </c>
      <c r="F122" s="6" t="s">
        <v>17</v>
      </c>
      <c r="G122" s="6" t="s">
        <v>17</v>
      </c>
      <c r="H122" s="6" t="s">
        <v>17</v>
      </c>
      <c r="I122" s="6" t="s">
        <v>17</v>
      </c>
      <c r="J122" s="6" t="s">
        <v>17</v>
      </c>
      <c r="K122" s="6" t="s">
        <v>17</v>
      </c>
      <c r="L122" s="6" t="s">
        <v>17</v>
      </c>
      <c r="M122" s="6" t="s">
        <v>17</v>
      </c>
      <c r="N122" s="6" t="s">
        <v>17</v>
      </c>
    </row>
    <row r="123" spans="1:14" ht="12.75">
      <c r="A123" s="6" t="str">
        <f>HYPERLINK("http://www.congressweb.com/nrln/bills/detail/id/25623","H.R.448: Medicare Drug Price Negotiation Act")</f>
        <v>H.R.448: Medicare Drug Price Negotiation Act</v>
      </c>
      <c r="B123" s="6" t="s">
        <v>16</v>
      </c>
      <c r="C123" s="6" t="s">
        <v>20</v>
      </c>
      <c r="D123" s="6" t="s">
        <v>17</v>
      </c>
      <c r="E123" s="6" t="s">
        <v>17</v>
      </c>
      <c r="F123" s="6" t="s">
        <v>17</v>
      </c>
      <c r="G123" s="6" t="s">
        <v>17</v>
      </c>
      <c r="H123" s="6" t="s">
        <v>17</v>
      </c>
      <c r="I123" s="6" t="s">
        <v>17</v>
      </c>
      <c r="J123" s="6" t="s">
        <v>17</v>
      </c>
      <c r="K123" s="6" t="s">
        <v>17</v>
      </c>
      <c r="L123" s="6" t="s">
        <v>17</v>
      </c>
      <c r="M123" s="6" t="s">
        <v>17</v>
      </c>
      <c r="N123" s="6" t="s">
        <v>17</v>
      </c>
    </row>
    <row r="124" spans="1:14" ht="12.75">
      <c r="A124" s="6" t="str">
        <f>HYPERLINK("http://www.congressweb.com/nrln/bills/detail/id/25628","H.R.447: Affordable and Safe Prescription Drug Importation Act")</f>
        <v>H.R.447: Affordable and Safe Prescription Drug Importation Act</v>
      </c>
      <c r="B124" s="6" t="s">
        <v>16</v>
      </c>
      <c r="C124" s="6" t="s">
        <v>0</v>
      </c>
      <c r="D124" s="6" t="s">
        <v>17</v>
      </c>
      <c r="E124" s="6" t="s">
        <v>17</v>
      </c>
      <c r="F124" s="6" t="s">
        <v>17</v>
      </c>
      <c r="G124" s="6" t="s">
        <v>17</v>
      </c>
      <c r="H124" s="6" t="s">
        <v>17</v>
      </c>
      <c r="I124" s="6" t="s">
        <v>17</v>
      </c>
      <c r="J124" s="6" t="s">
        <v>17</v>
      </c>
      <c r="K124" s="6" t="s">
        <v>17</v>
      </c>
      <c r="L124" s="6" t="s">
        <v>17</v>
      </c>
      <c r="M124" s="6" t="s">
        <v>17</v>
      </c>
      <c r="N124" s="6" t="s">
        <v>17</v>
      </c>
    </row>
    <row r="125" spans="1:14" ht="12.75">
      <c r="A125" s="6" t="str">
        <f>HYPERLINK("http://www.congressweb.com/nrln/bills/detail/id/25622","H.R.397: Rehabilitation of Multiemployer Pension Act")</f>
        <v>H.R.397: Rehabilitation of Multiemployer Pension Act</v>
      </c>
      <c r="B125" s="6" t="s">
        <v>16</v>
      </c>
      <c r="C125" s="6" t="s">
        <v>0</v>
      </c>
      <c r="D125" s="6" t="s">
        <v>17</v>
      </c>
      <c r="E125" s="3" t="s">
        <v>19</v>
      </c>
      <c r="F125" s="3" t="s">
        <v>19</v>
      </c>
      <c r="G125" s="3" t="s">
        <v>19</v>
      </c>
      <c r="H125" s="6" t="s">
        <v>17</v>
      </c>
      <c r="I125" s="6" t="s">
        <v>17</v>
      </c>
      <c r="J125" s="3" t="s">
        <v>19</v>
      </c>
      <c r="K125" s="3" t="s">
        <v>19</v>
      </c>
      <c r="L125" s="6" t="s">
        <v>17</v>
      </c>
      <c r="M125" s="3" t="s">
        <v>19</v>
      </c>
      <c r="N125" s="3" t="s">
        <v>19</v>
      </c>
    </row>
    <row r="126" spans="1:14" ht="12.75">
      <c r="A126" s="6" t="str">
        <f>HYPERLINK("http://www.congressweb.com/nrln/bills/detail/id/25617","H.R.366: Insulin Access for All Act of 2019")</f>
        <v>H.R.366: Insulin Access for All Act of 2019</v>
      </c>
      <c r="B126" s="6" t="s">
        <v>16</v>
      </c>
      <c r="C126" s="6" t="s">
        <v>0</v>
      </c>
      <c r="D126" s="6" t="s">
        <v>17</v>
      </c>
      <c r="E126" s="6" t="s">
        <v>17</v>
      </c>
      <c r="F126" s="3" t="s">
        <v>19</v>
      </c>
      <c r="G126" s="3" t="s">
        <v>19</v>
      </c>
      <c r="H126" s="6" t="s">
        <v>17</v>
      </c>
      <c r="I126" s="6" t="s">
        <v>17</v>
      </c>
      <c r="J126" s="6" t="s">
        <v>17</v>
      </c>
      <c r="K126" s="6" t="s">
        <v>17</v>
      </c>
      <c r="L126" s="6" t="s">
        <v>17</v>
      </c>
      <c r="M126" s="6" t="s">
        <v>17</v>
      </c>
      <c r="N126" s="6" t="s">
        <v>17</v>
      </c>
    </row>
    <row r="127" spans="1:14" ht="12.75">
      <c r="A127" s="6" t="str">
        <f>HYPERLINK("http://www.congressweb.com/nrln/bills/detail/id/25598","H.R.275: Empowering Medicare Seniors to Negotiate Drug Prices Act")</f>
        <v>H.R.275: Empowering Medicare Seniors to Negotiate Drug Prices Act</v>
      </c>
      <c r="B127" s="6" t="s">
        <v>16</v>
      </c>
      <c r="C127" s="6" t="s">
        <v>20</v>
      </c>
      <c r="D127" s="6" t="s">
        <v>17</v>
      </c>
      <c r="E127" s="6" t="s">
        <v>17</v>
      </c>
      <c r="F127" s="6" t="s">
        <v>17</v>
      </c>
      <c r="G127" s="6" t="s">
        <v>17</v>
      </c>
      <c r="H127" s="6" t="s">
        <v>17</v>
      </c>
      <c r="I127" s="6" t="s">
        <v>17</v>
      </c>
      <c r="J127" s="6" t="s">
        <v>17</v>
      </c>
      <c r="K127" s="6" t="s">
        <v>17</v>
      </c>
      <c r="L127" s="6" t="s">
        <v>17</v>
      </c>
      <c r="M127" s="6" t="s">
        <v>17</v>
      </c>
      <c r="N127" s="6" t="s">
        <v>17</v>
      </c>
    </row>
    <row r="128" spans="1:14" ht="25.5">
      <c r="A128" s="5" t="s">
        <v>40</v>
      </c>
      <c r="B128" s="5" t="s">
        <v>23</v>
      </c>
      <c r="C128" s="5" t="s">
        <v>0</v>
      </c>
      <c r="D128" s="5" t="s">
        <v>4</v>
      </c>
      <c r="E128" s="5" t="s">
        <v>4</v>
      </c>
      <c r="F128" s="5" t="s">
        <v>4</v>
      </c>
      <c r="G128" s="5" t="s">
        <v>4</v>
      </c>
      <c r="H128" s="5" t="s">
        <v>4</v>
      </c>
      <c r="I128" s="5" t="s">
        <v>4</v>
      </c>
      <c r="J128" s="5" t="s">
        <v>4</v>
      </c>
      <c r="K128" s="5" t="s">
        <v>4</v>
      </c>
      <c r="L128" s="5" t="s">
        <v>4</v>
      </c>
      <c r="M128" s="5" t="s">
        <v>4</v>
      </c>
      <c r="N128" s="5" t="s">
        <v>4</v>
      </c>
    </row>
  </sheetData>
  <sheetProtection/>
  <mergeCells count="10">
    <mergeCell ref="A8:L8"/>
    <mergeCell ref="A9:L9"/>
    <mergeCell ref="B10:C10"/>
    <mergeCell ref="B64:C64"/>
    <mergeCell ref="B2:J2"/>
    <mergeCell ref="A3:L3"/>
    <mergeCell ref="A4:L4"/>
    <mergeCell ref="A5:L5"/>
    <mergeCell ref="A6:L6"/>
    <mergeCell ref="A7:L7"/>
  </mergeCells>
  <printOptions/>
  <pageMargins left="0.75" right="0.75" top="1" bottom="1" header="0.5" footer="0.5"/>
  <pageSetup horizontalDpi="300" verticalDpi="300" orientation="landscape"/>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Owner</cp:lastModifiedBy>
  <dcterms:modified xsi:type="dcterms:W3CDTF">2021-01-02T16:30:11Z</dcterms:modified>
  <cp:category/>
  <cp:version/>
  <cp:contentType/>
  <cp:contentStatus/>
</cp:coreProperties>
</file>